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205" activeTab="1"/>
  </bookViews>
  <sheets>
    <sheet name="пфхд" sheetId="1" r:id="rId1"/>
    <sheet name="расчеты" sheetId="7" r:id="rId2"/>
    <sheet name="норм.расчеты" sheetId="8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<sst xmlns="http://schemas.openxmlformats.org/spreadsheetml/2006/main" count="613" uniqueCount="375">
  <si>
    <t>Утверждаю</t>
  </si>
  <si>
    <t>Заведуюший МБДОУ "Детский сад "Березка"</t>
  </si>
  <si>
    <t>(наименование должности уполномоченного лица)</t>
  </si>
  <si>
    <t xml:space="preserve"> </t>
  </si>
  <si>
    <t>(наименование органа-учредителя (учреждения)</t>
  </si>
  <si>
    <t>А.Д. Муканова</t>
  </si>
  <si>
    <t>(подпись)</t>
  </si>
  <si>
    <t>(расшифровка подписи)</t>
  </si>
  <si>
    <t>13 января 2024 г.</t>
  </si>
  <si>
    <t xml:space="preserve"> План финансово-хозяйственной деятельности на 2025 год</t>
  </si>
  <si>
    <t>(на 2025 г. и плановый период 2026 и 2027 годов)</t>
  </si>
  <si>
    <t>Коды</t>
  </si>
  <si>
    <t>от 13 января 2025 г.</t>
  </si>
  <si>
    <t>Дата</t>
  </si>
  <si>
    <t>Орган, осуществляющий</t>
  </si>
  <si>
    <t>по Сводному реестру</t>
  </si>
  <si>
    <t>533Ч0263</t>
  </si>
  <si>
    <t>функции и полномочия учредителя</t>
  </si>
  <si>
    <t>МКУ "Отдел образования администрации Первомайского района Оренбургской области"</t>
  </si>
  <si>
    <t>глава по БК</t>
  </si>
  <si>
    <t>071</t>
  </si>
  <si>
    <t>ИНН</t>
  </si>
  <si>
    <t>Учреждение</t>
  </si>
  <si>
    <t>МБДОУ "Детский сад "Березка" п.Малый Зайкин</t>
  </si>
  <si>
    <t>КПП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</si>
  <si>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</si>
  <si>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</si>
  <si>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</si>
  <si>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</si>
  <si>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</si>
  <si>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</si>
  <si>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</si>
  <si>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
код</t>
  </si>
  <si>
    <t>Сумма</t>
  </si>
  <si>
    <t>на 2025 г.</t>
  </si>
  <si>
    <t>на 2026 г</t>
  </si>
  <si>
    <t>на 2027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</si>
  <si>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</si>
  <si>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</si>
  <si>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</si>
  <si>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</si>
  <si>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</si>
  <si>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</si>
  <si>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</si>
  <si>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</si>
  <si>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</si>
  <si>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</si>
  <si>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</si>
  <si>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</si>
  <si>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Остаток средств на начало текущего финансового года</t>
  </si>
  <si>
    <t>0001</t>
  </si>
  <si>
    <t>х</t>
  </si>
  <si>
    <t>-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</si>
  <si>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</si>
  <si>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</si>
  <si>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</si>
  <si>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</si>
  <si>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</t>
  </si>
  <si>
    <t>152</t>
  </si>
  <si>
    <t>целевые субсидии</t>
  </si>
  <si>
    <t>1410</t>
  </si>
  <si>
    <t>150</t>
  </si>
  <si>
    <t>доходы от оказания услуг, работ, компенсации затрат учреждений, прочие</t>
  </si>
  <si>
    <t>131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</si>
  <si>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</t>
  </si>
  <si>
    <t>1210</t>
  </si>
  <si>
    <t>130</t>
  </si>
  <si>
    <t>Расходы, всего</t>
  </si>
  <si>
    <t>2000</t>
  </si>
  <si>
    <t>213</t>
  </si>
  <si>
    <t>взносы по обязательному социальному страхованию на выплаты по оплате труда</t>
  </si>
  <si>
    <t>2141</t>
  </si>
  <si>
    <t>119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</si>
  <si>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</si>
  <si>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</si>
  <si>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</si>
  <si>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291</t>
  </si>
  <si>
    <t>налог на имущество организаций и земельный налог</t>
  </si>
  <si>
    <t>2310</t>
  </si>
  <si>
    <t>оплата труда</t>
  </si>
  <si>
    <t>2110</t>
  </si>
  <si>
    <t>111</t>
  </si>
  <si>
    <t>211</t>
  </si>
  <si>
    <t>оплата за первые три дня пособий нетрудоспособности, НДФЛ</t>
  </si>
  <si>
    <t>прочие выплаты персоналу, в том числе компенсационного характера</t>
  </si>
  <si>
    <t>2120</t>
  </si>
  <si>
    <t>112</t>
  </si>
  <si>
    <t>212</t>
  </si>
  <si>
    <t>проезд, проживание в командировках</t>
  </si>
  <si>
    <t>компенсационная выплата по уходу за ребенком до 3-х лет, выходное пособие в связи с ликвидацией организаций или сокращением численности или штата работников организаций</t>
  </si>
  <si>
    <t xml:space="preserve">Расходы на прочую закупку товаров, прочие работы, услуги в целях капитального ремонта </t>
  </si>
  <si>
    <t>Расходы на прочую закупку товаров, услуги связи</t>
  </si>
  <si>
    <t>2640</t>
  </si>
  <si>
    <t>244</t>
  </si>
  <si>
    <t>221</t>
  </si>
  <si>
    <t>Расходы на прочую закупку товаров, услуги по проезду</t>
  </si>
  <si>
    <t>Расходы на прочую закупку товаров, коммунальные услуги</t>
  </si>
  <si>
    <t>223</t>
  </si>
  <si>
    <t>Расходы на прочую закупку товаров, услуги по содержанию имущества</t>
  </si>
  <si>
    <t>225</t>
  </si>
  <si>
    <t>Расходы на прочую закупку товаров, прочие работы, услуги</t>
  </si>
  <si>
    <t>226</t>
  </si>
  <si>
    <t>Расходы на прочую закупку товаров, основные средства</t>
  </si>
  <si>
    <t>310</t>
  </si>
  <si>
    <t>Расходы на прочую закупку товаров, увеличение стоимости ГСМ</t>
  </si>
  <si>
    <t>Расходы на прочую закупку товаров, увеличение стоимости строительных материалов</t>
  </si>
  <si>
    <t>Расходы на прочую закупку товаров, увеличение стоимости мягкого инвентаря</t>
  </si>
  <si>
    <t>Расходы на прочую закупку товаров, увеличение стоимости прочих оборотных запасов (материалов)</t>
  </si>
  <si>
    <t>Расходы на прочую закупку товаров, увеличение стоимости продуктов питания</t>
  </si>
  <si>
    <t>Расходы на закупку энергоресурсов, коммунальные услуги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</si>
  <si>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</si>
  <si>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</si>
  <si>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</si>
  <si>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</si>
  <si>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</si>
  <si>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</si>
  <si>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</si>
  <si>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</si>
  <si>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</si>
  <si>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</si>
  <si>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</si>
  <si>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</si>
  <si>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</si>
  <si>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</si>
  <si>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</si>
  <si>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</si>
  <si>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</si>
  <si>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</si>
  <si>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Уникальный код</t>
  </si>
  <si>
    <t>на 2026 г.</t>
  </si>
  <si>
    <t>(первый год планового периода)</t>
  </si>
  <si>
    <t>(второй год планового периода)</t>
  </si>
  <si>
    <t>4.1</t>
  </si>
  <si>
    <t>4.2</t>
  </si>
  <si>
    <t>Выплаты на закупку товаров, работ, услуг, всего</t>
  </si>
  <si>
    <t>26000</t>
  </si>
  <si>
    <t>1.1</t>
  </si>
  <si>
    <t>в том числе:
по контрактам (договорам), заключенным до начала текущего финансового года без применения норм 
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 ст. 5135) (далее - Федеральный закон №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</si>
  <si>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</si>
  <si>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</si>
  <si>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</si>
  <si>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</si>
  <si>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</si>
  <si>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</si>
  <si>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</si>
  <si>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</si>
  <si>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</si>
  <si>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</si>
  <si>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</si>
  <si>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</si>
  <si>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</si>
  <si>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</si>
  <si>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
в соответствии с Федеральным законом № 44-ФЗ</t>
  </si>
  <si>
    <t>26411</t>
  </si>
  <si>
    <t>1.4.1.2</t>
  </si>
  <si>
    <t>в соответствии с Федеральным законом № 223-ФЗ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</si>
  <si>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</si>
  <si>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</si>
  <si>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</si>
  <si>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</si>
  <si>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</si>
  <si>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</si>
  <si>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</si>
  <si>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</si>
  <si>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</si>
  <si>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</si>
  <si>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</si>
  <si>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из них 10.1</t>
  </si>
  <si>
    <t>26430.1</t>
  </si>
  <si>
    <t>из них 10.2</t>
  </si>
  <si>
    <t>26430.2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</si>
  <si>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</si>
  <si>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</si>
  <si>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</si>
  <si>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</si>
  <si>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</si>
  <si>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</si>
  <si>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</si>
  <si>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</si>
  <si>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</si>
  <si>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</si>
  <si>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</si>
  <si>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</si>
  <si>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</si>
  <si>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</si>
  <si>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</si>
  <si>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26500</t>
  </si>
  <si>
    <t>в том числе по году начала закупки: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</si>
  <si>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</si>
  <si>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</si>
  <si>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Руководитель учреждения</t>
  </si>
  <si>
    <t>(уполномоченное лицо учреждения)</t>
  </si>
  <si>
    <t>Заведующий</t>
  </si>
  <si>
    <t>(должность)</t>
  </si>
  <si>
    <t>Исполнитель</t>
  </si>
  <si>
    <t>Ведущий экономист</t>
  </si>
  <si>
    <t>Н.В. Прудникова</t>
  </si>
  <si>
    <t>8(35348) 3-15-07</t>
  </si>
  <si>
    <t>(Фамилия, инициалы)</t>
  </si>
  <si>
    <t>(телефон)</t>
  </si>
  <si>
    <t>СОГЛАСОВАНО</t>
  </si>
  <si>
    <t>Начальник МКУ "Отдел образования администрации Первомайского района Оренбургской области"</t>
  </si>
  <si>
    <t>(наименование должности уполномоченного лица органа-учредителя)</t>
  </si>
  <si>
    <t>А.В. Дружинин</t>
  </si>
  <si>
    <t>13 января 2025 г.</t>
  </si>
  <si>
    <t xml:space="preserve">                                      Расчеты к бюджету 2025 года  </t>
  </si>
  <si>
    <t xml:space="preserve">                 по МБДОУ "Березка" п.Малый-Зайкин</t>
  </si>
  <si>
    <t>№ п/п</t>
  </si>
  <si>
    <t xml:space="preserve">Статья </t>
  </si>
  <si>
    <t>Плановая сумма в год всего</t>
  </si>
  <si>
    <t xml:space="preserve">Утверждено на 2025 год, в т.ч. </t>
  </si>
  <si>
    <t>областной бюджет</t>
  </si>
  <si>
    <t>местный бюджет</t>
  </si>
  <si>
    <t>проверка всего</t>
  </si>
  <si>
    <t>Утверждено на 2026 год</t>
  </si>
  <si>
    <t>Утверждено на 2027 год</t>
  </si>
  <si>
    <t xml:space="preserve">Заработная плата всего </t>
  </si>
  <si>
    <t>Прочие выплаты всего</t>
  </si>
  <si>
    <t>в т.ч - суточные 2*300руб..</t>
  </si>
  <si>
    <t>проживание - 0*400</t>
  </si>
  <si>
    <t>проездные - 4*800</t>
  </si>
  <si>
    <t xml:space="preserve">метод.литература </t>
  </si>
  <si>
    <t>Начисления на выплаты по оплате труда</t>
  </si>
  <si>
    <t>Услуги связи всего</t>
  </si>
  <si>
    <t xml:space="preserve">абонентская плата   </t>
  </si>
  <si>
    <t>интернет 753*12*1,045</t>
  </si>
  <si>
    <t>междугородняя связь</t>
  </si>
  <si>
    <t>Транспортные услуги  всего</t>
  </si>
  <si>
    <t xml:space="preserve">проезд </t>
  </si>
  <si>
    <t xml:space="preserve">транспортные услуги </t>
  </si>
  <si>
    <t>Коммунальные услуги  всего</t>
  </si>
  <si>
    <t xml:space="preserve">теплоэнергия </t>
  </si>
  <si>
    <t>электроэнергия 3000 кВт*9,45*1,045</t>
  </si>
  <si>
    <t>водоснабжение 190 куб.м*55,30*1,045</t>
  </si>
  <si>
    <t xml:space="preserve">водоотведение </t>
  </si>
  <si>
    <t>ассенизация 23*800</t>
  </si>
  <si>
    <t>газоснабжение 23,92 куб.м*8008*1,045</t>
  </si>
  <si>
    <t>Работы,услуги по содержанию имущества всего</t>
  </si>
  <si>
    <t>дератизация 350 кв.м. 7800*1,045</t>
  </si>
  <si>
    <t xml:space="preserve">дезинсекция </t>
  </si>
  <si>
    <t>вывоз мусора 12*510,98*12</t>
  </si>
  <si>
    <t>заключительная дезинфекция</t>
  </si>
  <si>
    <t>содержание оргтехники 4200*1,045</t>
  </si>
  <si>
    <t>ТО газопровода 10313*1,045</t>
  </si>
  <si>
    <t>Проверка систем дымоудаления газовых котельных</t>
  </si>
  <si>
    <t>Эл.прозвонка, энергоаудит 26200*1,045</t>
  </si>
  <si>
    <t xml:space="preserve">тех.обслуживание КТС </t>
  </si>
  <si>
    <t>ТО пожарн.сигнализации, оказ.услуг по ТО КТС 1*2714,25*12*1,045</t>
  </si>
  <si>
    <t>прочие договора</t>
  </si>
  <si>
    <t>Прочие работы.услуги</t>
  </si>
  <si>
    <t>Обучение педагогов: 24600*1,045</t>
  </si>
  <si>
    <t xml:space="preserve">Подписка </t>
  </si>
  <si>
    <t>Контроль ТСО 1*214,54*12*1,045</t>
  </si>
  <si>
    <t xml:space="preserve">Пультовая охрана </t>
  </si>
  <si>
    <t>Лабораторный контроль 19900*1,045</t>
  </si>
  <si>
    <t>Медицинские услуги 14200*1,045</t>
  </si>
  <si>
    <t>Аттестация рабочих мест 9*1400</t>
  </si>
  <si>
    <t xml:space="preserve">прочие услуги (договора) </t>
  </si>
  <si>
    <t>организация питания (продукты-род.плата):  продукты - 8восп*170дн*127руб=172 800,00руб;  род.плата 7восп*1240руб*10мес=86 800,00руб</t>
  </si>
  <si>
    <t>услуги организации питания</t>
  </si>
  <si>
    <t>Прочие расходы</t>
  </si>
  <si>
    <t>земельный налог  1912*4</t>
  </si>
  <si>
    <t xml:space="preserve">негативное возд.на окруж.среду </t>
  </si>
  <si>
    <t>налог на имущество</t>
  </si>
  <si>
    <t xml:space="preserve">нотариальные услуги </t>
  </si>
  <si>
    <t>Увеличение стоимости основных средств</t>
  </si>
  <si>
    <t>Приобретение основных средств: компьютер 1*30000=30000руб.,  муз.центр 1*15000=15000,00.,  водонагреватель 1*7000=7000,00.,  утюг 1*1000=1000,00., стенка дет. 2*15000=30000,00., шкаф д/одежды 10*3000=30000,00., стол дет 11*1500=16500,00., стулья  дет.45*200=9000, книжный шкаф3*5000=15000,00., стулья 10*1000=10000,00</t>
  </si>
  <si>
    <t>Приобретение основных средств (наглядное пособие)</t>
  </si>
  <si>
    <t>Учебники, книги</t>
  </si>
  <si>
    <t>Увеличение материальных запасов</t>
  </si>
  <si>
    <t>канц.товары 2000*1,045</t>
  </si>
  <si>
    <t>медикаменты 3800*1,045</t>
  </si>
  <si>
    <t>Прочий хоз.инвентарь 6000*1,045</t>
  </si>
  <si>
    <t>Посуда 4100*1,045</t>
  </si>
  <si>
    <t>моющие средства 5300*1,045</t>
  </si>
  <si>
    <t>мягкий инвентарь 5300*1,045</t>
  </si>
  <si>
    <t>Продукты питания 8*170*127=172 800,00;  род.плата 7*1240*10=86 800,00</t>
  </si>
  <si>
    <t xml:space="preserve">строительные материалы : цемент, краска, известь, шпатлевка, клей, растворитель, прочие (краны, вентля, гвозди, саморезы, эл.розетки и др.) </t>
  </si>
  <si>
    <t>средства обучения</t>
  </si>
  <si>
    <t>всеобуч</t>
  </si>
  <si>
    <t>Итого</t>
  </si>
  <si>
    <t>Всего</t>
  </si>
  <si>
    <t xml:space="preserve">   Ведущий экономист                                            Н.В. Прудникова   </t>
  </si>
  <si>
    <t>Код аналитики</t>
  </si>
  <si>
    <t>Единица измерения</t>
  </si>
  <si>
    <t>2014 год-Факт</t>
  </si>
  <si>
    <t>2015 год - План</t>
  </si>
  <si>
    <t>2015 год - Факт 1 квартал</t>
  </si>
  <si>
    <t>2015 год - Факт 9 месяцев</t>
  </si>
  <si>
    <t>2015 год - факт</t>
  </si>
  <si>
    <t>2016 год - План</t>
  </si>
  <si>
    <t>Примечание</t>
  </si>
  <si>
    <t>2016 год - факт 9 месяцев</t>
  </si>
  <si>
    <t>Кт.зад-ть</t>
  </si>
  <si>
    <t>Прогноз 2016г</t>
  </si>
  <si>
    <t>2016 год - факт</t>
  </si>
  <si>
    <t>2017 год - План</t>
  </si>
  <si>
    <t>2017 год - факт 9 месяцев</t>
  </si>
  <si>
    <t>Прогноз до конца 2017г</t>
  </si>
  <si>
    <t>Факт за 2017 год</t>
  </si>
  <si>
    <t>2018 год - План</t>
  </si>
  <si>
    <t xml:space="preserve">2018 год факт </t>
  </si>
  <si>
    <t>2019 год - План</t>
  </si>
  <si>
    <t xml:space="preserve">2019 год 10 мес факт </t>
  </si>
  <si>
    <t xml:space="preserve">2019 год - факт </t>
  </si>
  <si>
    <t>2020 год - План</t>
  </si>
  <si>
    <t>2021 год - План</t>
  </si>
  <si>
    <t>2022 год - План</t>
  </si>
  <si>
    <t>2023 год - План</t>
  </si>
  <si>
    <t>2024 год - План</t>
  </si>
  <si>
    <t>2025 год - План</t>
  </si>
  <si>
    <r>
      <rPr>
        <sz val="10"/>
        <color indexed="12"/>
        <rFont val="Arial"/>
        <charset val="204"/>
      </rPr>
      <t xml:space="preserve">1. </t>
    </r>
    <r>
      <rPr>
        <b/>
        <sz val="10"/>
        <color indexed="12"/>
        <rFont val="Arial"/>
        <charset val="204"/>
      </rPr>
      <t>Исходные данные МБДОУ "Березка" п. Малый Зайкин</t>
    </r>
  </si>
  <si>
    <t>субвенция</t>
  </si>
  <si>
    <t>субсидия</t>
  </si>
  <si>
    <t>2015 г</t>
  </si>
  <si>
    <t>2016 г</t>
  </si>
  <si>
    <t>2017 г</t>
  </si>
  <si>
    <t>2018 г</t>
  </si>
  <si>
    <t>2019 г</t>
  </si>
  <si>
    <t>2020 г</t>
  </si>
  <si>
    <t>2021 г</t>
  </si>
  <si>
    <t>2022 г</t>
  </si>
  <si>
    <t>2023 г</t>
  </si>
  <si>
    <t>2024 г</t>
  </si>
  <si>
    <t>2025 г</t>
  </si>
  <si>
    <t>1.1. Количество воспитанников по списку – ВСЕГО, в том числе:</t>
  </si>
  <si>
    <t>человек</t>
  </si>
  <si>
    <t>1.1.1. Категория №1</t>
  </si>
  <si>
    <t>1.1.2. Категория №2</t>
  </si>
  <si>
    <t>1.1.3. Категория №3</t>
  </si>
  <si>
    <t>Бесплатно</t>
  </si>
  <si>
    <t>1.2. Количество дней посещения учреждения 1 воспитанником</t>
  </si>
  <si>
    <t>дней</t>
  </si>
  <si>
    <r>
      <rPr>
        <sz val="8"/>
        <color indexed="12"/>
        <rFont val="Arial"/>
        <charset val="204"/>
      </rPr>
      <t xml:space="preserve">2. </t>
    </r>
    <r>
      <rPr>
        <b/>
        <sz val="12"/>
        <color indexed="12"/>
        <rFont val="Arial"/>
        <charset val="204"/>
      </rPr>
      <t>Нормативные затраты на оказание</t>
    </r>
    <r>
      <rPr>
        <sz val="8"/>
        <color indexed="12"/>
        <rFont val="Arial"/>
        <charset val="204"/>
      </rPr>
      <t xml:space="preserve"> муниципальных услуг</t>
    </r>
    <r>
      <rPr>
        <sz val="8"/>
        <color indexed="16"/>
        <rFont val="Arial"/>
        <charset val="204"/>
      </rPr>
      <t>, за исключением нормативных затрат на организацию работы бухгалтерии и нормативных затрат на организацию питания детей</t>
    </r>
    <r>
      <rPr>
        <b/>
        <sz val="8"/>
        <color indexed="12"/>
        <rFont val="Arial"/>
        <charset val="204"/>
      </rPr>
      <t xml:space="preserve"> </t>
    </r>
    <r>
      <rPr>
        <sz val="8"/>
        <color indexed="12"/>
        <rFont val="Arial"/>
        <charset val="204"/>
      </rPr>
      <t>- ВСЕГО, в том числе:</t>
    </r>
  </si>
  <si>
    <t>2.1. Оплата труда и начисления на выплаты по оплате труда – ВСЕГО, в том числе:</t>
  </si>
  <si>
    <t>2.1.1. Заработная плата – ВСЕГО, в том числе:</t>
  </si>
  <si>
    <t>8,85 штатн.ед</t>
  </si>
  <si>
    <t>2.1.1.1.  Заработная плата руководящих работников</t>
  </si>
  <si>
    <t>2.1.1.1.1. Выплаты стимулирующего характера</t>
  </si>
  <si>
    <t>2.1.1.2. Заработная плата педагогических работников</t>
  </si>
  <si>
    <t>3 штат. ед.</t>
  </si>
  <si>
    <t>2.1.1.2.1. Выплаты стимулирующего характера, зависящие от количества детей посещающих учреждение</t>
  </si>
  <si>
    <t>2.1.1.3. Заработная плата обслуживающего персонала</t>
  </si>
  <si>
    <t>2.1.2. Прочие выплаты</t>
  </si>
  <si>
    <t>2.1.3. Начисления на выплаты по оплате труда</t>
  </si>
  <si>
    <t>2.2. Приобретение работ, услуг – ВСЕГО, в том числе:</t>
  </si>
  <si>
    <t>2.2.1. Услуги связи</t>
  </si>
  <si>
    <t>2.2.2. Транспортные услуги</t>
  </si>
  <si>
    <t>2.2.3. Прочие работы, услуги</t>
  </si>
  <si>
    <t>2.3. Прочие расходы</t>
  </si>
  <si>
    <r>
      <rPr>
        <sz val="8"/>
        <color indexed="12"/>
        <rFont val="Arial"/>
        <charset val="204"/>
      </rPr>
      <t xml:space="preserve">3. </t>
    </r>
    <r>
      <rPr>
        <b/>
        <sz val="12"/>
        <color indexed="12"/>
        <rFont val="Arial"/>
        <charset val="204"/>
      </rPr>
      <t>Нормативные затраты на содержание</t>
    </r>
    <r>
      <rPr>
        <sz val="8"/>
        <color indexed="12"/>
        <rFont val="Arial"/>
        <charset val="204"/>
      </rPr>
      <t xml:space="preserve"> недвижимого имущества и особо ценного движимого имущества, закрепленного за муниципальным учреждением или приобретенного им за счет средств, выделенных муниципальному учреждению учредителем на приобретение такого имущества (за исключением имущества, сданного в аренду), а также на уплату налогов, в качестве объекта налогообложения по которым признается указанное имущество, в том числе земельные участки - ВСЕГО, в том числе:</t>
    </r>
  </si>
  <si>
    <t>3.1. Коммунальные услуги</t>
  </si>
  <si>
    <t>3.1.1. Теплоэнергия</t>
  </si>
  <si>
    <t>3.1.2 Электроэнергия</t>
  </si>
  <si>
    <t>3.1.3. Газоснабжение</t>
  </si>
  <si>
    <t>3.1.4 Водоснабжение, водоотведение</t>
  </si>
  <si>
    <t>3.1.5. Канализация</t>
  </si>
  <si>
    <t>3.2. Работы, услуги по содержанию имущества</t>
  </si>
  <si>
    <t>3.3. Материальные запасы</t>
  </si>
  <si>
    <t>3.3.1. Продукты питания</t>
  </si>
  <si>
    <t>3.4. Приобретение основных средств</t>
  </si>
  <si>
    <r>
      <rPr>
        <sz val="8"/>
        <color indexed="12"/>
        <rFont val="Arial"/>
        <charset val="204"/>
      </rPr>
      <t xml:space="preserve">4. </t>
    </r>
    <r>
      <rPr>
        <b/>
        <sz val="12"/>
        <color indexed="12"/>
        <rFont val="Arial"/>
        <charset val="204"/>
      </rPr>
      <t>Нормативные затраты на организацию</t>
    </r>
    <r>
      <rPr>
        <sz val="8"/>
        <color indexed="12"/>
        <rFont val="Arial"/>
        <charset val="204"/>
      </rPr>
      <t xml:space="preserve"> работы бухгалтерии</t>
    </r>
  </si>
  <si>
    <t xml:space="preserve">4.1. </t>
  </si>
  <si>
    <r>
      <rPr>
        <sz val="8"/>
        <color indexed="12"/>
        <rFont val="Arial"/>
        <charset val="204"/>
      </rPr>
      <t xml:space="preserve">5. </t>
    </r>
    <r>
      <rPr>
        <b/>
        <sz val="12"/>
        <color indexed="12"/>
        <rFont val="Arial"/>
        <charset val="204"/>
      </rPr>
      <t xml:space="preserve">Нормативные затраты – ВСЕГО </t>
    </r>
    <r>
      <rPr>
        <sz val="8"/>
        <color indexed="12"/>
        <rFont val="Arial"/>
        <charset val="204"/>
      </rPr>
      <t>(стр.2+стр.3+стр.4)</t>
    </r>
  </si>
  <si>
    <r>
      <rPr>
        <sz val="8"/>
        <color indexed="12"/>
        <rFont val="Arial"/>
        <charset val="204"/>
      </rPr>
      <t xml:space="preserve">6. </t>
    </r>
    <r>
      <rPr>
        <b/>
        <sz val="12"/>
        <color indexed="12"/>
        <rFont val="Arial"/>
        <charset val="204"/>
      </rPr>
      <t>Размер родительской платы</t>
    </r>
  </si>
  <si>
    <r>
      <rPr>
        <sz val="8"/>
        <color indexed="12"/>
        <rFont val="Arial"/>
        <charset val="204"/>
      </rPr>
      <t xml:space="preserve">7. </t>
    </r>
    <r>
      <rPr>
        <b/>
        <sz val="12"/>
        <color indexed="12"/>
        <rFont val="Arial"/>
        <charset val="204"/>
      </rPr>
      <t>Размер субсидии</t>
    </r>
    <r>
      <rPr>
        <sz val="8"/>
        <color indexed="12"/>
        <rFont val="Arial"/>
        <charset val="204"/>
      </rPr>
      <t xml:space="preserve"> на возмещение нормативных затрат, связанных с оказанием в соответствии с муниципальным заданием муниципальных услуг (стр.5-стр.6)</t>
    </r>
  </si>
  <si>
    <t>При наличии договора о бухгалтерском обслуживании вычитается стр.4</t>
  </si>
  <si>
    <t xml:space="preserve"> Размер субсидии на возмещение нормативных затрат, связанных с оказанием в соответствии с муниципальным заданием муниципальных услуг, на плановые 2016 и 2017 годы:</t>
  </si>
  <si>
    <t>2016 год</t>
  </si>
  <si>
    <t>2017 год</t>
  </si>
  <si>
    <t>И.о.начальника МКУ "Отдел образования администрации Первомайского района Оренбургской области"</t>
  </si>
  <si>
    <t>Ю.К. Березовский</t>
  </si>
  <si>
    <t>Ознакомлен руководитель учреждения</t>
  </si>
  <si>
    <t>В.В. Сафронова</t>
  </si>
  <si>
    <t>В,В. Сафронова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</si>
</sst>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"/>
    <numFmt numFmtId="182" formatCode="dd\.mm\.yyyy"/>
  </numFmts>
  <fonts count="47">
    <font>
      <sz val="8"/>
      <name val="Arial"/>
      <charset val="134"/>
    </font>
    <font>
      <sz val="8"/>
      <color indexed="12"/>
      <name val="Arial"/>
      <charset val="204"/>
    </font>
    <font>
      <sz val="8"/>
      <color indexed="30"/>
      <name val="Arial"/>
      <charset val="204"/>
    </font>
    <font>
      <sz val="7"/>
      <color indexed="12"/>
      <name val="Arial"/>
      <charset val="204"/>
    </font>
    <font>
      <sz val="10"/>
      <color indexed="12"/>
      <name val="Arial"/>
      <charset val="204"/>
    </font>
    <font>
      <b/>
      <sz val="8"/>
      <name val="Arial"/>
      <charset val="204"/>
    </font>
    <font>
      <sz val="10"/>
      <name val="Arial"/>
      <charset val="204"/>
    </font>
    <font>
      <b/>
      <sz val="7"/>
      <color indexed="9"/>
      <name val="Arial"/>
      <charset val="204"/>
    </font>
    <font>
      <sz val="8"/>
      <color theme="1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10"/>
      <color rgb="FFFF0000"/>
      <name val="Arial"/>
      <charset val="204"/>
    </font>
    <font>
      <b/>
      <sz val="9"/>
      <name val="Times New Roman"/>
      <charset val="204"/>
    </font>
    <font>
      <b/>
      <sz val="8"/>
      <name val="Times New Roman"/>
      <charset val="204"/>
    </font>
    <font>
      <b/>
      <sz val="11"/>
      <name val="Times New Roman"/>
      <charset val="204"/>
    </font>
    <font>
      <sz val="9"/>
      <name val="Times New Roman"/>
      <charset val="204"/>
    </font>
    <font>
      <sz val="8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sz val="9"/>
      <name val="Arial"/>
      <charset val="204"/>
    </font>
    <font>
      <sz val="6"/>
      <name val="Times New Roman"/>
      <charset val="204"/>
    </font>
    <font>
      <b/>
      <sz val="10"/>
      <name val="Times New Roman"/>
      <charset val="204"/>
    </font>
    <font>
      <u/>
      <sz val="8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indexed="12"/>
      <name val="Arial"/>
      <charset val="204"/>
    </font>
    <font>
      <b/>
      <sz val="12"/>
      <color indexed="12"/>
      <name val="Arial"/>
      <charset val="204"/>
    </font>
    <font>
      <sz val="8"/>
      <color indexed="16"/>
      <name val="Arial"/>
      <charset val="204"/>
    </font>
    <font>
      <b/>
      <sz val="8"/>
      <color indexed="12"/>
      <name val="Arial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Dashed">
        <color rgb="FF000000"/>
      </left>
      <right/>
      <top style="mediumDashed">
        <color rgb="FF000000"/>
      </top>
      <bottom/>
      <diagonal/>
    </border>
    <border>
      <left/>
      <right/>
      <top style="mediumDashed">
        <color rgb="FF000000"/>
      </top>
      <bottom/>
      <diagonal/>
    </border>
    <border>
      <left style="mediumDashed">
        <color rgb="FF000000"/>
      </left>
      <right/>
      <top/>
      <bottom/>
      <diagonal/>
    </border>
    <border>
      <left style="mediumDashed">
        <color rgb="FF000000"/>
      </left>
      <right style="mediumDashed">
        <color rgb="FF000000"/>
      </right>
      <top/>
      <bottom style="thin">
        <color rgb="FF000000"/>
      </bottom>
      <diagonal/>
    </border>
    <border>
      <left style="mediumDashed">
        <color rgb="FF000000"/>
      </left>
      <right style="mediumDashed">
        <color rgb="FF000000"/>
      </right>
      <top style="thin">
        <color rgb="FF000000"/>
      </top>
      <bottom/>
      <diagonal/>
    </border>
    <border>
      <left style="mediumDashed">
        <color rgb="FF000000"/>
      </left>
      <right/>
      <top/>
      <bottom style="thin">
        <color rgb="FF000000"/>
      </bottom>
      <diagonal/>
    </border>
    <border>
      <left style="mediumDashed">
        <color rgb="FF000000"/>
      </left>
      <right/>
      <top style="thin">
        <color rgb="FF000000"/>
      </top>
      <bottom/>
      <diagonal/>
    </border>
    <border>
      <left style="mediumDashed">
        <color rgb="FF000000"/>
      </left>
      <right/>
      <top/>
      <bottom style="mediumDashed">
        <color rgb="FF000000"/>
      </bottom>
      <diagonal/>
    </border>
    <border>
      <left/>
      <right/>
      <top/>
      <bottom style="mediumDashed">
        <color rgb="FF000000"/>
      </bottom>
      <diagonal/>
    </border>
    <border>
      <left/>
      <right style="mediumDashed">
        <color rgb="FF000000"/>
      </right>
      <top/>
      <bottom style="thin">
        <color rgb="FF000000"/>
      </bottom>
      <diagonal/>
    </border>
    <border>
      <left/>
      <right style="mediumDashed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Dashed">
        <color rgb="FF000000"/>
      </right>
      <top style="mediumDashed">
        <color rgb="FF000000"/>
      </top>
      <bottom/>
      <diagonal/>
    </border>
    <border>
      <left/>
      <right style="mediumDashed">
        <color rgb="FF000000"/>
      </right>
      <top/>
      <bottom/>
      <diagonal/>
    </border>
    <border>
      <left/>
      <right style="mediumDashed">
        <color rgb="FF000000"/>
      </right>
      <top/>
      <bottom style="medium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179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9" borderId="7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5" applyNumberFormat="0" applyFill="0" applyAlignment="0" applyProtection="0">
      <alignment vertical="center"/>
    </xf>
    <xf numFmtId="0" fontId="30" fillId="0" borderId="75" applyNumberFormat="0" applyFill="0" applyAlignment="0" applyProtection="0">
      <alignment vertical="center"/>
    </xf>
    <xf numFmtId="0" fontId="31" fillId="0" borderId="7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0" borderId="77" applyNumberFormat="0" applyAlignment="0" applyProtection="0">
      <alignment vertical="center"/>
    </xf>
    <xf numFmtId="0" fontId="33" fillId="11" borderId="78" applyNumberFormat="0" applyAlignment="0" applyProtection="0">
      <alignment vertical="center"/>
    </xf>
    <xf numFmtId="0" fontId="34" fillId="11" borderId="77" applyNumberFormat="0" applyAlignment="0" applyProtection="0">
      <alignment vertical="center"/>
    </xf>
    <xf numFmtId="0" fontId="35" fillId="12" borderId="79" applyNumberFormat="0" applyAlignment="0" applyProtection="0">
      <alignment vertical="center"/>
    </xf>
    <xf numFmtId="0" fontId="36" fillId="0" borderId="80" applyNumberFormat="0" applyFill="0" applyAlignment="0" applyProtection="0">
      <alignment vertical="center"/>
    </xf>
    <xf numFmtId="0" fontId="37" fillId="0" borderId="81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</cellStyleXfs>
  <cellXfs count="33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justify"/>
    </xf>
    <xf numFmtId="0" fontId="2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 indent="2"/>
    </xf>
    <xf numFmtId="0" fontId="1" fillId="0" borderId="1" xfId="0" applyFont="1" applyFill="1" applyBorder="1" applyAlignment="1">
      <alignment vertical="top" wrapText="1"/>
    </xf>
    <xf numFmtId="180" fontId="1" fillId="2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top" indent="1"/>
    </xf>
    <xf numFmtId="0" fontId="1" fillId="0" borderId="1" xfId="0" applyFont="1" applyFill="1" applyBorder="1" applyAlignment="1">
      <alignment horizontal="left" vertical="top" indent="2"/>
    </xf>
    <xf numFmtId="180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top" wrapText="1" indent="3"/>
    </xf>
    <xf numFmtId="0" fontId="1" fillId="0" borderId="1" xfId="0" applyFont="1" applyFill="1" applyBorder="1" applyAlignment="1">
      <alignment horizontal="left" vertical="top" wrapText="1" indent="4"/>
    </xf>
    <xf numFmtId="49" fontId="1" fillId="0" borderId="1" xfId="0" applyNumberFormat="1" applyFont="1" applyFill="1" applyBorder="1" applyAlignment="1">
      <alignment horizontal="left" vertical="top" wrapText="1" indent="2"/>
    </xf>
    <xf numFmtId="0" fontId="1" fillId="0" borderId="5" xfId="0" applyFont="1" applyFill="1" applyBorder="1" applyAlignment="1">
      <alignment horizontal="center" wrapText="1"/>
    </xf>
    <xf numFmtId="180" fontId="1" fillId="3" borderId="1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180" fontId="5" fillId="0" borderId="1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180" fontId="1" fillId="4" borderId="1" xfId="0" applyNumberFormat="1" applyFont="1" applyFill="1" applyBorder="1" applyAlignment="1">
      <alignment horizontal="center" wrapText="1"/>
    </xf>
    <xf numFmtId="180" fontId="1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80" fontId="1" fillId="0" borderId="1" xfId="0" applyNumberFormat="1" applyFont="1" applyBorder="1" applyAlignment="1">
      <alignment horizontal="center"/>
    </xf>
    <xf numFmtId="180" fontId="1" fillId="0" borderId="1" xfId="0" applyNumberFormat="1" applyFont="1" applyBorder="1" applyAlignment="1"/>
    <xf numFmtId="0" fontId="0" fillId="0" borderId="1" xfId="0" applyBorder="1"/>
    <xf numFmtId="180" fontId="0" fillId="0" borderId="1" xfId="0" applyNumberFormat="1" applyBorder="1"/>
    <xf numFmtId="0" fontId="3" fillId="0" borderId="1" xfId="0" applyFont="1" applyBorder="1" applyAlignment="1">
      <alignment horizontal="center"/>
    </xf>
    <xf numFmtId="180" fontId="3" fillId="0" borderId="1" xfId="0" applyNumberFormat="1" applyFont="1" applyBorder="1" applyAlignment="1">
      <alignment horizontal="center"/>
    </xf>
    <xf numFmtId="180" fontId="3" fillId="0" borderId="1" xfId="0" applyNumberFormat="1" applyFont="1" applyFill="1" applyBorder="1" applyAlignment="1">
      <alignment horizontal="center" wrapText="1"/>
    </xf>
    <xf numFmtId="180" fontId="1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180" fontId="1" fillId="0" borderId="1" xfId="0" applyNumberFormat="1" applyFont="1" applyBorder="1"/>
    <xf numFmtId="0" fontId="3" fillId="4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0" borderId="1" xfId="0" applyFont="1" applyFill="1" applyBorder="1" applyAlignment="1">
      <alignment horizontal="center" vertical="justify" wrapText="1"/>
    </xf>
    <xf numFmtId="180" fontId="1" fillId="0" borderId="1" xfId="0" applyNumberFormat="1" applyFont="1" applyFill="1" applyBorder="1" applyAlignment="1">
      <alignment horizontal="center" vertical="justify" wrapText="1"/>
    </xf>
    <xf numFmtId="180" fontId="1" fillId="0" borderId="1" xfId="0" applyNumberFormat="1" applyFont="1" applyFill="1" applyBorder="1" applyAlignment="1">
      <alignment vertical="justify" wrapText="1"/>
    </xf>
    <xf numFmtId="0" fontId="1" fillId="0" borderId="2" xfId="0" applyFont="1" applyBorder="1" applyAlignment="1">
      <alignment wrapText="1"/>
    </xf>
    <xf numFmtId="180" fontId="8" fillId="0" borderId="1" xfId="0" applyNumberFormat="1" applyFont="1" applyBorder="1"/>
    <xf numFmtId="180" fontId="8" fillId="4" borderId="1" xfId="0" applyNumberFormat="1" applyFont="1" applyFill="1" applyBorder="1"/>
    <xf numFmtId="180" fontId="9" fillId="0" borderId="1" xfId="0" applyNumberFormat="1" applyFont="1" applyBorder="1"/>
    <xf numFmtId="0" fontId="0" fillId="0" borderId="0" xfId="0" applyBorder="1"/>
    <xf numFmtId="180" fontId="9" fillId="4" borderId="1" xfId="0" applyNumberFormat="1" applyFont="1" applyFill="1" applyBorder="1"/>
    <xf numFmtId="180" fontId="9" fillId="0" borderId="1" xfId="0" applyNumberFormat="1" applyFont="1" applyFill="1" applyBorder="1"/>
    <xf numFmtId="180" fontId="0" fillId="0" borderId="0" xfId="0" applyNumberFormat="1"/>
    <xf numFmtId="180" fontId="9" fillId="0" borderId="0" xfId="0" applyNumberFormat="1" applyFont="1"/>
    <xf numFmtId="0" fontId="0" fillId="0" borderId="0" xfId="0" applyFill="1" applyBorder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6" fillId="0" borderId="1" xfId="0" applyFont="1" applyFill="1" applyBorder="1" applyAlignment="1">
      <alignment wrapText="1"/>
    </xf>
    <xf numFmtId="0" fontId="0" fillId="0" borderId="1" xfId="0" applyFill="1" applyBorder="1"/>
    <xf numFmtId="181" fontId="6" fillId="0" borderId="1" xfId="0" applyNumberFormat="1" applyFont="1" applyFill="1" applyBorder="1" applyAlignment="1">
      <alignment horizontal="center" wrapText="1"/>
    </xf>
    <xf numFmtId="181" fontId="6" fillId="5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/>
    <xf numFmtId="180" fontId="10" fillId="0" borderId="1" xfId="0" applyNumberFormat="1" applyFont="1" applyFill="1" applyBorder="1"/>
    <xf numFmtId="180" fontId="10" fillId="5" borderId="1" xfId="0" applyNumberFormat="1" applyFont="1" applyFill="1" applyBorder="1"/>
    <xf numFmtId="180" fontId="10" fillId="6" borderId="1" xfId="0" applyNumberFormat="1" applyFont="1" applyFill="1" applyBorder="1"/>
    <xf numFmtId="180" fontId="6" fillId="0" borderId="1" xfId="0" applyNumberFormat="1" applyFont="1" applyFill="1" applyBorder="1"/>
    <xf numFmtId="0" fontId="6" fillId="0" borderId="1" xfId="0" applyFont="1" applyFill="1" applyBorder="1"/>
    <xf numFmtId="180" fontId="0" fillId="0" borderId="1" xfId="0" applyNumberFormat="1" applyFill="1" applyBorder="1"/>
    <xf numFmtId="180" fontId="0" fillId="5" borderId="1" xfId="0" applyNumberFormat="1" applyFill="1" applyBorder="1"/>
    <xf numFmtId="180" fontId="11" fillId="0" borderId="1" xfId="0" applyNumberFormat="1" applyFont="1" applyFill="1" applyBorder="1"/>
    <xf numFmtId="0" fontId="6" fillId="0" borderId="1" xfId="0" applyFont="1" applyFill="1" applyBorder="1" applyAlignment="1">
      <alignment vertical="justify" wrapText="1"/>
    </xf>
    <xf numFmtId="180" fontId="0" fillId="0" borderId="1" xfId="0" applyNumberFormat="1" applyFill="1" applyBorder="1" applyAlignment="1">
      <alignment horizontal="right"/>
    </xf>
    <xf numFmtId="180" fontId="6" fillId="5" borderId="1" xfId="0" applyNumberFormat="1" applyFont="1" applyFill="1" applyBorder="1"/>
    <xf numFmtId="181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2" xfId="0" applyBorder="1" applyAlignment="1">
      <alignment wrapText="1"/>
    </xf>
    <xf numFmtId="180" fontId="0" fillId="6" borderId="1" xfId="0" applyNumberFormat="1" applyFill="1" applyBorder="1"/>
    <xf numFmtId="0" fontId="6" fillId="0" borderId="2" xfId="0" applyFont="1" applyBorder="1" applyAlignment="1">
      <alignment wrapText="1"/>
    </xf>
    <xf numFmtId="0" fontId="10" fillId="0" borderId="0" xfId="0" applyFont="1" applyFill="1" applyBorder="1" applyAlignment="1">
      <alignment horizontal="right"/>
    </xf>
    <xf numFmtId="180" fontId="10" fillId="0" borderId="0" xfId="0" applyNumberFormat="1" applyFont="1" applyFill="1" applyBorder="1"/>
    <xf numFmtId="180" fontId="6" fillId="0" borderId="0" xfId="0" applyNumberFormat="1" applyFont="1" applyFill="1" applyBorder="1"/>
    <xf numFmtId="181" fontId="0" fillId="0" borderId="0" xfId="0" applyNumberFormat="1" applyFill="1" applyBorder="1"/>
    <xf numFmtId="0" fontId="0" fillId="0" borderId="0" xfId="0" applyFill="1" applyAlignment="1">
      <alignment horizontal="center"/>
    </xf>
    <xf numFmtId="180" fontId="6" fillId="0" borderId="0" xfId="0" applyNumberFormat="1" applyFont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top"/>
    </xf>
    <xf numFmtId="0" fontId="15" fillId="0" borderId="9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5" fillId="0" borderId="13" xfId="0" applyFont="1" applyBorder="1" applyAlignment="1">
      <alignment horizontal="left" wrapText="1" indent="1"/>
    </xf>
    <xf numFmtId="0" fontId="16" fillId="0" borderId="14" xfId="0" applyFont="1" applyBorder="1" applyAlignment="1">
      <alignment horizontal="left" wrapText="1"/>
    </xf>
    <xf numFmtId="0" fontId="15" fillId="0" borderId="13" xfId="0" applyFont="1" applyBorder="1" applyAlignment="1">
      <alignment horizontal="left" wrapText="1" indent="2"/>
    </xf>
    <xf numFmtId="0" fontId="16" fillId="0" borderId="12" xfId="0" applyFont="1" applyBorder="1" applyAlignment="1">
      <alignment horizontal="left" wrapText="1"/>
    </xf>
    <xf numFmtId="0" fontId="16" fillId="0" borderId="15" xfId="0" applyFont="1" applyBorder="1" applyAlignment="1">
      <alignment horizontal="left" wrapText="1"/>
    </xf>
    <xf numFmtId="0" fontId="16" fillId="0" borderId="12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5" fillId="0" borderId="9" xfId="0" applyFont="1" applyBorder="1" applyAlignment="1">
      <alignment horizontal="left" wrapText="1"/>
    </xf>
    <xf numFmtId="0" fontId="15" fillId="0" borderId="12" xfId="0" applyFont="1" applyBorder="1" applyAlignment="1">
      <alignment horizontal="left" wrapText="1" indent="2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/>
    </xf>
    <xf numFmtId="0" fontId="15" fillId="0" borderId="1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top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left" wrapText="1"/>
    </xf>
    <xf numFmtId="0" fontId="16" fillId="0" borderId="2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3" xfId="0" applyFont="1" applyBorder="1" applyAlignment="1">
      <alignment horizontal="center" wrapText="1"/>
    </xf>
    <xf numFmtId="0" fontId="15" fillId="0" borderId="25" xfId="0" applyFont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top"/>
    </xf>
    <xf numFmtId="0" fontId="15" fillId="0" borderId="31" xfId="0" applyFont="1" applyBorder="1" applyAlignment="1">
      <alignment horizontal="center" vertical="top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4" xfId="0" applyFont="1" applyBorder="1" applyAlignment="1">
      <alignment horizontal="center" vertical="top"/>
    </xf>
    <xf numFmtId="0" fontId="15" fillId="0" borderId="35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5" fillId="0" borderId="36" xfId="0" applyFont="1" applyBorder="1" applyAlignment="1">
      <alignment horizontal="center" vertical="top"/>
    </xf>
    <xf numFmtId="180" fontId="15" fillId="0" borderId="26" xfId="0" applyNumberFormat="1" applyFont="1" applyBorder="1" applyAlignment="1">
      <alignment horizontal="right"/>
    </xf>
    <xf numFmtId="0" fontId="12" fillId="0" borderId="7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80" fontId="12" fillId="0" borderId="1" xfId="0" applyNumberFormat="1" applyFont="1" applyBorder="1" applyAlignment="1">
      <alignment horizontal="right"/>
    </xf>
    <xf numFmtId="0" fontId="15" fillId="0" borderId="13" xfId="0" applyFont="1" applyBorder="1" applyAlignment="1">
      <alignment horizontal="center"/>
    </xf>
    <xf numFmtId="180" fontId="15" fillId="0" borderId="1" xfId="0" applyNumberFormat="1" applyFont="1" applyBorder="1" applyAlignment="1">
      <alignment horizontal="right"/>
    </xf>
    <xf numFmtId="180" fontId="15" fillId="0" borderId="37" xfId="0" applyNumberFormat="1" applyFont="1" applyBorder="1" applyAlignment="1">
      <alignment horizontal="right"/>
    </xf>
    <xf numFmtId="180" fontId="12" fillId="0" borderId="7" xfId="0" applyNumberFormat="1" applyFont="1" applyBorder="1" applyAlignment="1">
      <alignment horizontal="right"/>
    </xf>
    <xf numFmtId="180" fontId="15" fillId="0" borderId="12" xfId="0" applyNumberFormat="1" applyFont="1" applyBorder="1" applyAlignment="1">
      <alignment horizontal="right"/>
    </xf>
    <xf numFmtId="180" fontId="15" fillId="0" borderId="15" xfId="0" applyNumberFormat="1" applyFont="1" applyBorder="1" applyAlignment="1">
      <alignment horizontal="right"/>
    </xf>
    <xf numFmtId="180" fontId="15" fillId="7" borderId="12" xfId="0" applyNumberFormat="1" applyFont="1" applyFill="1" applyBorder="1" applyAlignment="1">
      <alignment horizontal="right"/>
    </xf>
    <xf numFmtId="180" fontId="15" fillId="7" borderId="15" xfId="0" applyNumberFormat="1" applyFont="1" applyFill="1" applyBorder="1" applyAlignment="1">
      <alignment horizontal="right"/>
    </xf>
    <xf numFmtId="180" fontId="15" fillId="0" borderId="12" xfId="0" applyNumberFormat="1" applyFont="1" applyBorder="1" applyAlignment="1"/>
    <xf numFmtId="180" fontId="15" fillId="0" borderId="15" xfId="0" applyNumberFormat="1" applyFont="1" applyBorder="1" applyAlignment="1"/>
    <xf numFmtId="0" fontId="15" fillId="0" borderId="11" xfId="0" applyFont="1" applyBorder="1" applyAlignment="1">
      <alignment horizontal="right"/>
    </xf>
    <xf numFmtId="0" fontId="15" fillId="0" borderId="28" xfId="0" applyFont="1" applyBorder="1" applyAlignment="1">
      <alignment horizontal="right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2" fillId="0" borderId="40" xfId="0" applyFont="1" applyBorder="1" applyAlignment="1">
      <alignment horizontal="left"/>
    </xf>
    <xf numFmtId="0" fontId="15" fillId="0" borderId="0" xfId="0" applyFont="1" applyBorder="1" applyAlignment="1">
      <alignment horizontal="right" vertical="top"/>
    </xf>
    <xf numFmtId="0" fontId="15" fillId="0" borderId="2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80" fontId="15" fillId="0" borderId="7" xfId="0" applyNumberFormat="1" applyFont="1" applyBorder="1" applyAlignment="1">
      <alignment horizontal="right"/>
    </xf>
    <xf numFmtId="180" fontId="15" fillId="0" borderId="27" xfId="0" applyNumberFormat="1" applyFont="1" applyBorder="1" applyAlignment="1">
      <alignment horizontal="right"/>
    </xf>
    <xf numFmtId="180" fontId="15" fillId="0" borderId="10" xfId="0" applyNumberFormat="1" applyFont="1" applyBorder="1" applyAlignment="1">
      <alignment horizontal="right"/>
    </xf>
    <xf numFmtId="180" fontId="15" fillId="0" borderId="18" xfId="0" applyNumberFormat="1" applyFont="1" applyBorder="1" applyAlignment="1">
      <alignment horizontal="right"/>
    </xf>
    <xf numFmtId="180" fontId="15" fillId="0" borderId="12" xfId="0" applyNumberFormat="1" applyFont="1" applyBorder="1" applyAlignment="1">
      <alignment horizontal="center"/>
    </xf>
    <xf numFmtId="180" fontId="15" fillId="7" borderId="27" xfId="0" applyNumberFormat="1" applyFont="1" applyFill="1" applyBorder="1" applyAlignment="1">
      <alignment horizontal="right"/>
    </xf>
    <xf numFmtId="180" fontId="15" fillId="0" borderId="27" xfId="0" applyNumberFormat="1" applyFont="1" applyBorder="1" applyAlignment="1"/>
    <xf numFmtId="0" fontId="15" fillId="0" borderId="4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5" fillId="0" borderId="10" xfId="0" applyFont="1" applyBorder="1" applyAlignment="1">
      <alignment vertical="top"/>
    </xf>
    <xf numFmtId="0" fontId="15" fillId="0" borderId="10" xfId="0" applyFont="1" applyBorder="1" applyAlignment="1">
      <alignment horizontal="center" vertical="top"/>
    </xf>
    <xf numFmtId="0" fontId="15" fillId="0" borderId="37" xfId="0" applyFont="1" applyBorder="1" applyAlignment="1">
      <alignment horizontal="right"/>
    </xf>
    <xf numFmtId="180" fontId="15" fillId="0" borderId="15" xfId="0" applyNumberFormat="1" applyFont="1" applyBorder="1" applyAlignment="1">
      <alignment horizontal="center"/>
    </xf>
    <xf numFmtId="180" fontId="15" fillId="0" borderId="27" xfId="0" applyNumberFormat="1" applyFont="1" applyBorder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82" fontId="18" fillId="8" borderId="1" xfId="0" applyNumberFormat="1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5" fillId="0" borderId="42" xfId="0" applyFont="1" applyBorder="1" applyAlignment="1">
      <alignment horizontal="center"/>
    </xf>
    <xf numFmtId="0" fontId="19" fillId="8" borderId="4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top"/>
    </xf>
    <xf numFmtId="0" fontId="15" fillId="0" borderId="43" xfId="0" applyFont="1" applyBorder="1" applyAlignment="1">
      <alignment horizontal="right"/>
    </xf>
    <xf numFmtId="0" fontId="15" fillId="0" borderId="44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44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9" xfId="0" applyFont="1" applyBorder="1" applyAlignment="1">
      <alignment horizontal="right"/>
    </xf>
    <xf numFmtId="0" fontId="15" fillId="0" borderId="10" xfId="0" applyFont="1" applyBorder="1" applyAlignment="1">
      <alignment horizontal="right"/>
    </xf>
    <xf numFmtId="0" fontId="15" fillId="0" borderId="45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15" fillId="0" borderId="29" xfId="0" applyFont="1" applyBorder="1" applyAlignment="1">
      <alignment horizontal="left" vertical="top"/>
    </xf>
    <xf numFmtId="0" fontId="12" fillId="0" borderId="47" xfId="0" applyFont="1" applyBorder="1" applyAlignment="1">
      <alignment horizontal="left"/>
    </xf>
    <xf numFmtId="0" fontId="0" fillId="0" borderId="47" xfId="0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right"/>
    </xf>
    <xf numFmtId="0" fontId="15" fillId="0" borderId="13" xfId="0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15" fillId="0" borderId="2" xfId="0" applyFont="1" applyBorder="1" applyAlignment="1">
      <alignment horizontal="center"/>
    </xf>
    <xf numFmtId="180" fontId="0" fillId="0" borderId="47" xfId="0" applyNumberFormat="1" applyBorder="1" applyAlignment="1">
      <alignment horizontal="left"/>
    </xf>
    <xf numFmtId="0" fontId="15" fillId="0" borderId="8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20" fillId="0" borderId="48" xfId="0" applyFont="1" applyBorder="1" applyAlignment="1">
      <alignment horizontal="center" vertical="top"/>
    </xf>
    <xf numFmtId="0" fontId="16" fillId="0" borderId="49" xfId="0" applyFont="1" applyBorder="1" applyAlignment="1">
      <alignment horizontal="left"/>
    </xf>
    <xf numFmtId="0" fontId="21" fillId="0" borderId="50" xfId="0" applyFont="1" applyBorder="1" applyAlignment="1">
      <alignment horizontal="left"/>
    </xf>
    <xf numFmtId="0" fontId="15" fillId="0" borderId="51" xfId="0" applyFont="1" applyBorder="1" applyAlignment="1">
      <alignment horizontal="center"/>
    </xf>
    <xf numFmtId="0" fontId="16" fillId="0" borderId="52" xfId="0" applyFont="1" applyBorder="1" applyAlignment="1">
      <alignment horizontal="center" vertical="top"/>
    </xf>
    <xf numFmtId="0" fontId="20" fillId="0" borderId="50" xfId="0" applyFont="1" applyBorder="1" applyAlignment="1">
      <alignment horizontal="center" vertical="top"/>
    </xf>
    <xf numFmtId="0" fontId="15" fillId="0" borderId="53" xfId="0" applyFont="1" applyBorder="1" applyAlignment="1">
      <alignment horizontal="center"/>
    </xf>
    <xf numFmtId="0" fontId="16" fillId="0" borderId="54" xfId="0" applyFont="1" applyBorder="1" applyAlignment="1">
      <alignment horizontal="center" vertical="top"/>
    </xf>
    <xf numFmtId="0" fontId="16" fillId="0" borderId="50" xfId="0" applyFont="1" applyBorder="1" applyAlignment="1">
      <alignment horizontal="left"/>
    </xf>
    <xf numFmtId="0" fontId="15" fillId="0" borderId="50" xfId="0" applyFont="1" applyBorder="1" applyAlignment="1">
      <alignment horizontal="left"/>
    </xf>
    <xf numFmtId="0" fontId="16" fillId="0" borderId="55" xfId="0" applyFont="1" applyBorder="1" applyAlignment="1">
      <alignment horizontal="left"/>
    </xf>
    <xf numFmtId="0" fontId="16" fillId="0" borderId="56" xfId="0" applyFont="1" applyBorder="1" applyAlignment="1">
      <alignment horizontal="left"/>
    </xf>
    <xf numFmtId="0" fontId="15" fillId="0" borderId="27" xfId="0" applyFont="1" applyBorder="1" applyAlignment="1">
      <alignment horizontal="center" vertical="top"/>
    </xf>
    <xf numFmtId="0" fontId="12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left" wrapText="1" indent="1"/>
    </xf>
    <xf numFmtId="0" fontId="15" fillId="0" borderId="12" xfId="0" applyFont="1" applyBorder="1" applyAlignment="1">
      <alignment horizontal="left" wrapText="1" indent="3"/>
    </xf>
    <xf numFmtId="0" fontId="15" fillId="0" borderId="12" xfId="0" applyFont="1" applyBorder="1" applyAlignment="1">
      <alignment horizontal="left" wrapText="1"/>
    </xf>
    <xf numFmtId="0" fontId="15" fillId="0" borderId="15" xfId="0" applyFont="1" applyBorder="1" applyAlignment="1">
      <alignment horizontal="left" wrapText="1"/>
    </xf>
    <xf numFmtId="0" fontId="15" fillId="0" borderId="44" xfId="0" applyFont="1" applyBorder="1" applyAlignment="1">
      <alignment horizontal="left" wrapText="1" indent="4"/>
    </xf>
    <xf numFmtId="0" fontId="15" fillId="0" borderId="8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9" xfId="0" applyFont="1" applyBorder="1" applyAlignment="1">
      <alignment horizontal="left" wrapText="1" indent="4"/>
    </xf>
    <xf numFmtId="0" fontId="16" fillId="0" borderId="2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8" borderId="29" xfId="0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16" fillId="0" borderId="58" xfId="0" applyFont="1" applyBorder="1" applyAlignment="1">
      <alignment horizontal="center" vertical="top"/>
    </xf>
    <xf numFmtId="0" fontId="9" fillId="8" borderId="10" xfId="0" applyFont="1" applyFill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5" fillId="0" borderId="23" xfId="0" applyFont="1" applyBorder="1" applyAlignment="1">
      <alignment horizontal="left" wrapText="1"/>
    </xf>
    <xf numFmtId="0" fontId="15" fillId="0" borderId="24" xfId="0" applyFont="1" applyBorder="1" applyAlignment="1">
      <alignment horizontal="center"/>
    </xf>
    <xf numFmtId="0" fontId="15" fillId="0" borderId="59" xfId="0" applyFont="1" applyBorder="1" applyAlignment="1">
      <alignment horizontal="center" wrapText="1"/>
    </xf>
    <xf numFmtId="0" fontId="15" fillId="0" borderId="60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0" fillId="0" borderId="62" xfId="0" applyBorder="1" applyAlignment="1">
      <alignment horizontal="left"/>
    </xf>
    <xf numFmtId="0" fontId="16" fillId="0" borderId="63" xfId="0" applyFont="1" applyBorder="1" applyAlignment="1">
      <alignment horizontal="left"/>
    </xf>
    <xf numFmtId="0" fontId="21" fillId="0" borderId="64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64" xfId="0" applyFont="1" applyBorder="1" applyAlignment="1">
      <alignment horizontal="center" vertical="top"/>
    </xf>
    <xf numFmtId="0" fontId="16" fillId="0" borderId="64" xfId="0" applyFont="1" applyBorder="1" applyAlignment="1">
      <alignment horizontal="left"/>
    </xf>
    <xf numFmtId="0" fontId="15" fillId="0" borderId="64" xfId="0" applyFont="1" applyBorder="1" applyAlignment="1">
      <alignment horizontal="left"/>
    </xf>
    <xf numFmtId="0" fontId="16" fillId="0" borderId="65" xfId="0" applyFont="1" applyBorder="1" applyAlignment="1">
      <alignment horizontal="left"/>
    </xf>
    <xf numFmtId="0" fontId="0" fillId="8" borderId="37" xfId="0" applyFill="1" applyBorder="1" applyAlignment="1">
      <alignment horizontal="center"/>
    </xf>
    <xf numFmtId="49" fontId="15" fillId="0" borderId="30" xfId="0" applyNumberFormat="1" applyFont="1" applyBorder="1" applyAlignment="1">
      <alignment horizontal="center" vertical="top"/>
    </xf>
    <xf numFmtId="49" fontId="15" fillId="0" borderId="31" xfId="0" applyNumberFormat="1" applyFont="1" applyBorder="1" applyAlignment="1">
      <alignment horizontal="center" vertical="top"/>
    </xf>
    <xf numFmtId="0" fontId="15" fillId="0" borderId="29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66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49" fontId="15" fillId="0" borderId="34" xfId="0" applyNumberFormat="1" applyFont="1" applyBorder="1" applyAlignment="1">
      <alignment horizontal="center" vertical="top"/>
    </xf>
    <xf numFmtId="0" fontId="15" fillId="0" borderId="16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47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49" fontId="15" fillId="0" borderId="36" xfId="0" applyNumberFormat="1" applyFont="1" applyBorder="1" applyAlignment="1">
      <alignment horizontal="center" vertical="top"/>
    </xf>
    <xf numFmtId="180" fontId="15" fillId="0" borderId="11" xfId="0" applyNumberFormat="1" applyFont="1" applyBorder="1" applyAlignment="1">
      <alignment horizontal="right"/>
    </xf>
    <xf numFmtId="0" fontId="15" fillId="0" borderId="70" xfId="0" applyFont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 wrapText="1"/>
    </xf>
    <xf numFmtId="180" fontId="15" fillId="0" borderId="13" xfId="0" applyNumberFormat="1" applyFont="1" applyBorder="1" applyAlignment="1">
      <alignment horizontal="right"/>
    </xf>
    <xf numFmtId="180" fontId="15" fillId="0" borderId="8" xfId="0" applyNumberFormat="1" applyFont="1" applyBorder="1" applyAlignment="1"/>
    <xf numFmtId="0" fontId="15" fillId="0" borderId="9" xfId="0" applyFont="1" applyBorder="1" applyAlignment="1"/>
    <xf numFmtId="180" fontId="15" fillId="0" borderId="29" xfId="0" applyNumberFormat="1" applyFont="1" applyBorder="1" applyAlignment="1">
      <alignment horizontal="right"/>
    </xf>
    <xf numFmtId="0" fontId="15" fillId="0" borderId="0" xfId="0" applyFont="1" applyBorder="1" applyAlignment="1"/>
    <xf numFmtId="0" fontId="15" fillId="0" borderId="10" xfId="0" applyFont="1" applyBorder="1" applyAlignment="1"/>
    <xf numFmtId="180" fontId="15" fillId="0" borderId="16" xfId="0" applyNumberFormat="1" applyFont="1" applyBorder="1" applyAlignment="1">
      <alignment horizontal="right"/>
    </xf>
    <xf numFmtId="0" fontId="15" fillId="0" borderId="17" xfId="0" applyFont="1" applyBorder="1" applyAlignment="1"/>
    <xf numFmtId="180" fontId="15" fillId="0" borderId="8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18" xfId="0" applyFont="1" applyBorder="1" applyAlignment="1"/>
    <xf numFmtId="0" fontId="15" fillId="0" borderId="17" xfId="0" applyFont="1" applyBorder="1" applyAlignment="1">
      <alignment horizontal="right"/>
    </xf>
    <xf numFmtId="180" fontId="15" fillId="0" borderId="43" xfId="0" applyNumberFormat="1" applyFont="1" applyBorder="1" applyAlignment="1">
      <alignment horizontal="right"/>
    </xf>
    <xf numFmtId="0" fontId="15" fillId="0" borderId="45" xfId="0" applyFont="1" applyBorder="1" applyAlignment="1">
      <alignment horizontal="right"/>
    </xf>
    <xf numFmtId="180" fontId="15" fillId="0" borderId="45" xfId="0" applyNumberFormat="1" applyFont="1" applyBorder="1" applyAlignment="1">
      <alignment horizontal="right"/>
    </xf>
    <xf numFmtId="180" fontId="15" fillId="0" borderId="44" xfId="0" applyNumberFormat="1" applyFont="1" applyBorder="1" applyAlignment="1">
      <alignment horizontal="right"/>
    </xf>
    <xf numFmtId="180" fontId="15" fillId="0" borderId="14" xfId="0" applyNumberFormat="1" applyFont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22" fillId="0" borderId="6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5" fillId="0" borderId="12" xfId="0" applyFont="1" applyBorder="1" applyAlignment="1">
      <alignment horizontal="right"/>
    </xf>
    <xf numFmtId="0" fontId="15" fillId="0" borderId="23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5" fillId="0" borderId="59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0" fillId="0" borderId="73" xfId="0" applyBorder="1" applyAlignment="1">
      <alignment horizontal="left"/>
    </xf>
    <xf numFmtId="0" fontId="0" fillId="0" borderId="6" xfId="0" applyBorder="1" applyAlignment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autoPageBreaks="0"/>
  </sheetPr>
  <dimension ref="A1:FS113"/>
  <sheetViews>
    <sheetView topLeftCell="A10" workbookViewId="0">
      <selection activeCell="DS33" sqref="DS33:EE33"/>
    </sheetView>
  </sheetViews>
  <sheetFormatPr defaultColWidth="10.5" defaultRowHeight="11.45" customHeight="1"/>
  <cols>
    <col min="1" max="107" width="1.33333333333333" style="93" customWidth="1"/>
    <col min="108" max="109" width="1.33333333333333" style="93" hidden="1" customWidth="1"/>
    <col min="110" max="116" width="1.33333333333333" style="93" customWidth="1"/>
    <col min="117" max="117" width="1.83333333333333" style="93" customWidth="1"/>
    <col min="118" max="119" width="1.33333333333333" style="93" hidden="1" customWidth="1"/>
    <col min="120" max="120" width="0.666666666666667" style="93" hidden="1" customWidth="1"/>
    <col min="121" max="122" width="1.33333333333333" style="93" hidden="1" customWidth="1"/>
    <col min="123" max="133" width="1.33333333333333" style="93" customWidth="1"/>
    <col min="134" max="134" width="1.16666666666667" style="93" hidden="1" customWidth="1"/>
    <col min="135" max="135" width="1.66666666666667" style="93" hidden="1" customWidth="1"/>
    <col min="136" max="145" width="1.33333333333333" style="93" customWidth="1"/>
    <col min="146" max="146" width="0.833333333333333" style="93" customWidth="1"/>
    <col min="147" max="147" width="1.16666666666667" style="93" hidden="1" customWidth="1"/>
    <col min="148" max="148" width="0.666666666666667" style="93" customWidth="1"/>
    <col min="149" max="158" width="1.33333333333333" style="93" customWidth="1"/>
    <col min="159" max="159" width="0.833333333333333" style="93" customWidth="1"/>
    <col min="160" max="160" width="1.33333333333333" style="93" hidden="1" customWidth="1"/>
    <col min="161" max="161" width="0.333333333333333" style="93" hidden="1" customWidth="1"/>
    <col min="162" max="170" width="1.33333333333333" style="93" customWidth="1"/>
    <col min="171" max="171" width="0.833333333333333" style="93" customWidth="1"/>
    <col min="172" max="174" width="1.33333333333333" style="93" hidden="1" customWidth="1"/>
    <col min="175" max="175" width="11.6666666666667" customWidth="1"/>
  </cols>
  <sheetData>
    <row r="1" s="92" customFormat="1" ht="12" customHeight="1" spans="139:174">
      <c r="EI1" s="210" t="s">
        <v>0</v>
      </c>
      <c r="EJ1" s="210"/>
      <c r="EK1" s="210"/>
      <c r="EL1" s="210"/>
      <c r="EM1" s="210"/>
      <c r="EN1" s="210"/>
      <c r="EO1" s="210"/>
      <c r="EP1" s="210"/>
      <c r="EQ1" s="210"/>
      <c r="ER1" s="210"/>
      <c r="ES1" s="210"/>
      <c r="ET1" s="210"/>
      <c r="EU1" s="210"/>
      <c r="EV1" s="210"/>
      <c r="EW1" s="210"/>
      <c r="EX1" s="210"/>
      <c r="EY1" s="210"/>
      <c r="EZ1" s="210"/>
      <c r="FA1" s="210"/>
      <c r="FB1" s="210"/>
      <c r="FC1" s="210"/>
      <c r="FD1" s="210"/>
      <c r="FE1" s="210"/>
      <c r="FF1" s="210"/>
      <c r="FG1" s="210"/>
      <c r="FH1" s="210"/>
      <c r="FI1" s="210"/>
      <c r="FJ1" s="210"/>
      <c r="FK1" s="210"/>
      <c r="FL1" s="210"/>
      <c r="FM1" s="210"/>
      <c r="FN1" s="210"/>
      <c r="FO1" s="210"/>
      <c r="FP1" s="210"/>
      <c r="FQ1" s="210"/>
      <c r="FR1" s="210"/>
    </row>
    <row r="2" s="92" customFormat="1" ht="12" customHeight="1" spans="132:174">
      <c r="EB2" s="194" t="s">
        <v>1</v>
      </c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211"/>
      <c r="FQ2" s="211"/>
      <c r="FR2" s="211"/>
    </row>
    <row r="3" s="92" customFormat="1" ht="12" customHeight="1" spans="133:174">
      <c r="EC3" s="195" t="s">
        <v>2</v>
      </c>
      <c r="ED3" s="195"/>
      <c r="EE3" s="195"/>
      <c r="EF3" s="195"/>
      <c r="EG3" s="195"/>
      <c r="EH3" s="195"/>
      <c r="EI3" s="195"/>
      <c r="EJ3" s="195"/>
      <c r="EK3" s="195"/>
      <c r="EL3" s="195"/>
      <c r="EM3" s="195"/>
      <c r="EN3" s="195"/>
      <c r="EO3" s="195"/>
      <c r="EP3" s="195"/>
      <c r="EQ3" s="195"/>
      <c r="ER3" s="195"/>
      <c r="ES3" s="195"/>
      <c r="ET3" s="195"/>
      <c r="EU3" s="195"/>
      <c r="EV3" s="195"/>
      <c r="EW3" s="195"/>
      <c r="EX3" s="195"/>
      <c r="EY3" s="195"/>
      <c r="EZ3" s="195"/>
      <c r="FA3" s="195"/>
      <c r="FB3" s="195"/>
      <c r="FC3" s="195"/>
      <c r="FD3" s="195"/>
      <c r="FE3" s="195"/>
      <c r="FF3" s="195"/>
      <c r="FG3" s="195"/>
      <c r="FH3" s="195"/>
      <c r="FI3" s="195"/>
      <c r="FJ3" s="195"/>
      <c r="FK3" s="195"/>
      <c r="FL3" s="195"/>
      <c r="FM3" s="195"/>
      <c r="FN3" s="195"/>
      <c r="FO3" s="195"/>
      <c r="FP3" s="195"/>
      <c r="FQ3" s="195"/>
      <c r="FR3" s="195"/>
    </row>
    <row r="4" s="92" customFormat="1" ht="12" customHeight="1" spans="136:174">
      <c r="EF4" s="196"/>
      <c r="EG4" s="196"/>
      <c r="EH4" s="196"/>
      <c r="EI4" s="211" t="s">
        <v>3</v>
      </c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1"/>
      <c r="FG4" s="211"/>
      <c r="FH4" s="211"/>
      <c r="FI4" s="211"/>
      <c r="FJ4" s="211"/>
      <c r="FK4" s="211"/>
      <c r="FL4" s="211"/>
      <c r="FM4" s="211"/>
      <c r="FN4" s="211"/>
      <c r="FO4" s="211"/>
      <c r="FP4" s="211"/>
      <c r="FQ4" s="211"/>
      <c r="FR4" s="211"/>
    </row>
    <row r="5" s="92" customFormat="1" ht="12" customHeight="1" spans="129:174">
      <c r="DY5" s="197" t="s">
        <v>4</v>
      </c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234"/>
      <c r="FQ5" s="234"/>
      <c r="FR5" s="234"/>
    </row>
    <row r="6" s="92" customFormat="1" ht="12" customHeight="1" spans="139:174"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V6" s="212" t="s">
        <v>5</v>
      </c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</row>
    <row r="7" s="92" customFormat="1" ht="12" customHeight="1" spans="139:174">
      <c r="EI7" s="210" t="s">
        <v>6</v>
      </c>
      <c r="EJ7" s="210"/>
      <c r="EK7" s="210"/>
      <c r="EL7" s="210"/>
      <c r="EM7" s="210"/>
      <c r="EN7" s="210"/>
      <c r="EO7" s="210"/>
      <c r="EP7" s="210"/>
      <c r="EQ7" s="210"/>
      <c r="ER7" s="210"/>
      <c r="ES7" s="210"/>
      <c r="ET7" s="210"/>
      <c r="EV7" s="210" t="s">
        <v>7</v>
      </c>
      <c r="EW7" s="210"/>
      <c r="EX7" s="210"/>
      <c r="EY7" s="210"/>
      <c r="EZ7" s="210"/>
      <c r="FA7" s="210"/>
      <c r="FB7" s="210"/>
      <c r="FC7" s="210"/>
      <c r="FD7" s="210"/>
      <c r="FE7" s="210"/>
      <c r="FF7" s="210"/>
      <c r="FG7" s="210"/>
      <c r="FH7" s="210"/>
      <c r="FI7" s="210"/>
      <c r="FJ7" s="210"/>
      <c r="FK7" s="210"/>
      <c r="FL7" s="210"/>
      <c r="FM7" s="210"/>
      <c r="FN7" s="210"/>
      <c r="FO7" s="210"/>
      <c r="FP7" s="210"/>
      <c r="FQ7" s="210"/>
      <c r="FR7" s="210"/>
    </row>
    <row r="8" s="92" customFormat="1" ht="12" customHeight="1" spans="139:174">
      <c r="EI8" s="210" t="s">
        <v>8</v>
      </c>
      <c r="EJ8" s="210"/>
      <c r="EK8" s="210"/>
      <c r="EL8" s="210"/>
      <c r="EM8" s="210"/>
      <c r="EN8" s="210"/>
      <c r="EO8" s="210"/>
      <c r="EP8" s="210"/>
      <c r="EQ8" s="210"/>
      <c r="ER8" s="210"/>
      <c r="ES8" s="210"/>
      <c r="ET8" s="210"/>
      <c r="EU8" s="210"/>
      <c r="EV8" s="210"/>
      <c r="EW8" s="210"/>
      <c r="EX8" s="210"/>
      <c r="EY8" s="210"/>
      <c r="EZ8" s="210"/>
      <c r="FA8" s="210"/>
      <c r="FB8" s="210"/>
      <c r="FC8" s="210"/>
      <c r="FD8" s="210"/>
      <c r="FE8" s="210"/>
      <c r="FF8" s="210"/>
      <c r="FG8" s="210"/>
      <c r="FH8" s="210"/>
      <c r="FI8" s="210"/>
      <c r="FJ8" s="210"/>
      <c r="FK8" s="210"/>
      <c r="FL8" s="210"/>
      <c r="FM8" s="210"/>
      <c r="FN8" s="210"/>
      <c r="FO8" s="210"/>
      <c r="FP8" s="210"/>
      <c r="FQ8" s="210"/>
      <c r="FR8" s="210"/>
    </row>
    <row r="9" s="92" customFormat="1" ht="15" customHeight="1" spans="1:156">
      <c r="A9" s="95" t="s">
        <v>9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</row>
    <row r="10" s="92" customFormat="1" ht="15" customHeight="1" spans="1:175">
      <c r="A10" s="95" t="s">
        <v>10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F10" s="209" t="s">
        <v>11</v>
      </c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35"/>
    </row>
    <row r="11" s="93" customFormat="1" ht="12" customHeight="1" spans="161:175">
      <c r="FE11" s="217"/>
      <c r="FF11" s="209"/>
      <c r="FG11" s="209"/>
      <c r="FH11" s="209"/>
      <c r="FI11" s="209"/>
      <c r="FJ11" s="209"/>
      <c r="FK11" s="209"/>
      <c r="FL11" s="209"/>
      <c r="FM11" s="209"/>
      <c r="FN11" s="209"/>
      <c r="FO11" s="209"/>
      <c r="FP11" s="209"/>
      <c r="FQ11" s="209"/>
      <c r="FR11" s="209"/>
      <c r="FS11" s="236"/>
    </row>
    <row r="12" s="93" customFormat="1" ht="15" customHeight="1" spans="59:175">
      <c r="BG12" s="119" t="s">
        <v>12</v>
      </c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FD12" s="216" t="s">
        <v>13</v>
      </c>
      <c r="FE12" s="217"/>
      <c r="FF12" s="218">
        <v>45670</v>
      </c>
      <c r="FG12" s="219"/>
      <c r="FH12" s="219"/>
      <c r="FI12" s="219"/>
      <c r="FJ12" s="219"/>
      <c r="FK12" s="219"/>
      <c r="FL12" s="219"/>
      <c r="FM12" s="219"/>
      <c r="FN12" s="219"/>
      <c r="FO12" s="219"/>
      <c r="FP12" s="219"/>
      <c r="FQ12" s="219"/>
      <c r="FR12" s="219"/>
      <c r="FS12" s="236"/>
    </row>
    <row r="13" s="93" customFormat="1" ht="12" customHeight="1" spans="1:175">
      <c r="A13" s="96" t="s">
        <v>14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FD13" s="216" t="s">
        <v>15</v>
      </c>
      <c r="FE13" s="217"/>
      <c r="FF13" s="220" t="s">
        <v>16</v>
      </c>
      <c r="FG13" s="220"/>
      <c r="FH13" s="220"/>
      <c r="FI13" s="220"/>
      <c r="FJ13" s="220"/>
      <c r="FK13" s="220"/>
      <c r="FL13" s="220"/>
      <c r="FM13" s="220"/>
      <c r="FN13" s="220"/>
      <c r="FO13" s="220"/>
      <c r="FP13" s="220"/>
      <c r="FQ13" s="220"/>
      <c r="FR13" s="220"/>
      <c r="FS13" s="236"/>
    </row>
    <row r="14" s="93" customFormat="1" ht="12" customHeight="1" spans="1:175">
      <c r="A14" s="97" t="s">
        <v>17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117" t="s">
        <v>18</v>
      </c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FD14" s="216" t="s">
        <v>19</v>
      </c>
      <c r="FE14" s="217"/>
      <c r="FF14" s="173" t="s">
        <v>20</v>
      </c>
      <c r="FG14" s="173"/>
      <c r="FH14" s="173"/>
      <c r="FI14" s="173"/>
      <c r="FJ14" s="173"/>
      <c r="FK14" s="173"/>
      <c r="FL14" s="173"/>
      <c r="FM14" s="173"/>
      <c r="FN14" s="173"/>
      <c r="FO14" s="173"/>
      <c r="FP14" s="173"/>
      <c r="FQ14" s="173"/>
      <c r="FR14" s="173"/>
      <c r="FS14" s="236"/>
    </row>
    <row r="15" s="93" customFormat="1" ht="11.1" customHeight="1" spans="160:175">
      <c r="FD15" s="216" t="s">
        <v>15</v>
      </c>
      <c r="FE15" s="217"/>
      <c r="FF15" s="220" t="s">
        <v>16</v>
      </c>
      <c r="FG15" s="220"/>
      <c r="FH15" s="220"/>
      <c r="FI15" s="220"/>
      <c r="FJ15" s="220"/>
      <c r="FK15" s="220"/>
      <c r="FL15" s="220"/>
      <c r="FM15" s="220"/>
      <c r="FN15" s="220"/>
      <c r="FO15" s="220"/>
      <c r="FP15" s="220"/>
      <c r="FQ15" s="220"/>
      <c r="FR15" s="220"/>
      <c r="FS15" s="236"/>
    </row>
    <row r="16" s="93" customFormat="1" ht="11.1" customHeight="1" spans="160:175">
      <c r="FD16" s="216" t="s">
        <v>21</v>
      </c>
      <c r="FE16" s="217"/>
      <c r="FF16" s="221">
        <v>5639005749</v>
      </c>
      <c r="FG16" s="221"/>
      <c r="FH16" s="221"/>
      <c r="FI16" s="221"/>
      <c r="FJ16" s="221"/>
      <c r="FK16" s="221"/>
      <c r="FL16" s="221"/>
      <c r="FM16" s="221"/>
      <c r="FN16" s="221"/>
      <c r="FO16" s="221"/>
      <c r="FP16" s="221"/>
      <c r="FQ16" s="221"/>
      <c r="FR16" s="221"/>
      <c r="FS16" s="236"/>
    </row>
    <row r="17" s="93" customFormat="1" ht="12" customHeight="1" spans="1:175">
      <c r="A17" s="97" t="s">
        <v>22</v>
      </c>
      <c r="B17" s="97"/>
      <c r="C17" s="97"/>
      <c r="D17" s="97"/>
      <c r="E17" s="97"/>
      <c r="F17" s="97"/>
      <c r="G17" s="97"/>
      <c r="H17" s="97"/>
      <c r="I17" s="97"/>
      <c r="J17" s="97"/>
      <c r="K17" s="117" t="s">
        <v>23</v>
      </c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FD17" s="216" t="s">
        <v>24</v>
      </c>
      <c r="FE17" s="217"/>
      <c r="FF17" s="221">
        <v>563901001</v>
      </c>
      <c r="FG17" s="221"/>
      <c r="FH17" s="221"/>
      <c r="FI17" s="221"/>
      <c r="FJ17" s="221"/>
      <c r="FK17" s="221"/>
      <c r="FL17" s="221"/>
      <c r="FM17" s="221"/>
      <c r="FN17" s="221"/>
      <c r="FO17" s="221"/>
      <c r="FP17" s="221"/>
      <c r="FQ17" s="221"/>
      <c r="FR17" s="221"/>
      <c r="FS17" s="236"/>
    </row>
    <row r="18" s="93" customFormat="1" ht="12" customHeight="1" spans="1:175">
      <c r="A18" s="97" t="s">
        <v>25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FD18" s="216" t="s">
        <v>26</v>
      </c>
      <c r="FE18" s="217"/>
      <c r="FF18" s="173" t="s">
        <v>27</v>
      </c>
      <c r="FG18" s="173"/>
      <c r="FH18" s="173"/>
      <c r="FI18" s="173"/>
      <c r="FJ18" s="173"/>
      <c r="FK18" s="173"/>
      <c r="FL18" s="173"/>
      <c r="FM18" s="173"/>
      <c r="FN18" s="173"/>
      <c r="FO18" s="173"/>
      <c r="FP18" s="173"/>
      <c r="FQ18" s="173"/>
      <c r="FR18" s="173"/>
      <c r="FS18" s="236"/>
    </row>
    <row r="19" s="93" customFormat="1" ht="12" customHeight="1"/>
    <row r="20" s="94" customFormat="1" ht="15" customHeight="1" spans="1:174">
      <c r="A20" s="98" t="s">
        <v>28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</row>
    <row r="21" s="93" customFormat="1" ht="11.1" customHeight="1" spans="1:175">
      <c r="A21" s="99" t="s">
        <v>29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116" t="s">
        <v>30</v>
      </c>
      <c r="BY21" s="116"/>
      <c r="BZ21" s="116"/>
      <c r="CA21" s="116"/>
      <c r="CB21" s="116"/>
      <c r="CC21" s="116"/>
      <c r="CD21" s="116"/>
      <c r="CE21" s="116"/>
      <c r="CF21" s="137" t="s">
        <v>31</v>
      </c>
      <c r="CG21" s="137"/>
      <c r="CH21" s="137"/>
      <c r="CI21" s="137"/>
      <c r="CJ21" s="137"/>
      <c r="CK21" s="137"/>
      <c r="CL21" s="137"/>
      <c r="CM21" s="137"/>
      <c r="CN21" s="137"/>
      <c r="CO21" s="137"/>
      <c r="CP21" s="137"/>
      <c r="CQ21" s="137"/>
      <c r="CR21" s="137"/>
      <c r="CS21" s="148" t="s">
        <v>32</v>
      </c>
      <c r="CT21" s="149"/>
      <c r="CU21" s="149"/>
      <c r="CV21" s="149"/>
      <c r="CW21" s="149"/>
      <c r="CX21" s="149"/>
      <c r="CY21" s="149"/>
      <c r="CZ21" s="149"/>
      <c r="DA21" s="149"/>
      <c r="DB21" s="149"/>
      <c r="DC21" s="149"/>
      <c r="DD21" s="149"/>
      <c r="DE21" s="149"/>
      <c r="DF21" s="149"/>
      <c r="DG21" s="149"/>
      <c r="DH21" s="149"/>
      <c r="DI21" s="149"/>
      <c r="DJ21" s="149"/>
      <c r="DK21" s="149"/>
      <c r="DL21" s="149"/>
      <c r="DM21" s="149"/>
      <c r="DN21" s="149"/>
      <c r="DO21" s="149"/>
      <c r="DP21" s="149"/>
      <c r="DQ21" s="149"/>
      <c r="DR21" s="149"/>
      <c r="DS21" s="171" t="s">
        <v>33</v>
      </c>
      <c r="DT21" s="171"/>
      <c r="DU21" s="171"/>
      <c r="DV21" s="171"/>
      <c r="DW21" s="171"/>
      <c r="DX21" s="171"/>
      <c r="DY21" s="171"/>
      <c r="DZ21" s="171"/>
      <c r="EA21" s="171"/>
      <c r="EB21" s="171"/>
      <c r="EC21" s="171"/>
      <c r="ED21" s="171"/>
      <c r="EE21" s="171"/>
      <c r="EF21" s="171"/>
      <c r="EG21" s="171"/>
      <c r="EH21" s="171"/>
      <c r="EI21" s="171"/>
      <c r="EJ21" s="171"/>
      <c r="EK21" s="171"/>
      <c r="EL21" s="171"/>
      <c r="EM21" s="171"/>
      <c r="EN21" s="171"/>
      <c r="EO21" s="171"/>
      <c r="EP21" s="171"/>
      <c r="EQ21" s="171"/>
      <c r="ER21" s="171"/>
      <c r="ES21" s="171"/>
      <c r="ET21" s="171"/>
      <c r="EU21" s="171"/>
      <c r="EV21" s="171"/>
      <c r="EW21" s="171"/>
      <c r="EX21" s="171"/>
      <c r="EY21" s="171"/>
      <c r="EZ21" s="171"/>
      <c r="FA21" s="171"/>
      <c r="FB21" s="171"/>
      <c r="FC21" s="171"/>
      <c r="FD21" s="171"/>
      <c r="FE21" s="171"/>
      <c r="FF21" s="171"/>
      <c r="FG21" s="171"/>
      <c r="FH21" s="171"/>
      <c r="FI21" s="171"/>
      <c r="FJ21" s="171"/>
      <c r="FK21" s="171"/>
      <c r="FL21" s="171"/>
      <c r="FM21" s="171"/>
      <c r="FN21" s="171"/>
      <c r="FO21" s="171"/>
      <c r="FP21" s="171"/>
      <c r="FQ21" s="171"/>
      <c r="FR21" s="171"/>
      <c r="FS21" s="236"/>
    </row>
    <row r="22" s="93" customFormat="1" ht="11.1" customHeight="1" spans="1:175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20"/>
      <c r="BX22" s="121"/>
      <c r="BY22" s="122"/>
      <c r="BZ22" s="122"/>
      <c r="CA22" s="122"/>
      <c r="CB22" s="122"/>
      <c r="CC22" s="122"/>
      <c r="CD22" s="122"/>
      <c r="CE22" s="138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38"/>
      <c r="CS22" s="121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20"/>
      <c r="DR22" s="172"/>
      <c r="DS22" s="173" t="s">
        <v>34</v>
      </c>
      <c r="DT22" s="173"/>
      <c r="DU22" s="173"/>
      <c r="DV22" s="173"/>
      <c r="DW22" s="173"/>
      <c r="DX22" s="173"/>
      <c r="DY22" s="173"/>
      <c r="DZ22" s="173"/>
      <c r="EA22" s="173"/>
      <c r="EB22" s="173"/>
      <c r="EC22" s="173"/>
      <c r="ED22" s="173"/>
      <c r="EE22" s="173"/>
      <c r="EF22" s="173" t="s">
        <v>35</v>
      </c>
      <c r="EG22" s="173"/>
      <c r="EH22" s="173"/>
      <c r="EI22" s="173"/>
      <c r="EJ22" s="173"/>
      <c r="EK22" s="173"/>
      <c r="EL22" s="173"/>
      <c r="EM22" s="173"/>
      <c r="EN22" s="173"/>
      <c r="EO22" s="173"/>
      <c r="EP22" s="173"/>
      <c r="EQ22" s="173"/>
      <c r="ER22" s="173"/>
      <c r="ES22" s="173" t="s">
        <v>36</v>
      </c>
      <c r="ET22" s="173"/>
      <c r="EU22" s="173"/>
      <c r="EV22" s="173"/>
      <c r="EW22" s="173"/>
      <c r="EX22" s="173"/>
      <c r="EY22" s="173"/>
      <c r="EZ22" s="173"/>
      <c r="FA22" s="173"/>
      <c r="FB22" s="173"/>
      <c r="FC22" s="173"/>
      <c r="FD22" s="173"/>
      <c r="FE22" s="173"/>
      <c r="FF22" s="222" t="s">
        <v>37</v>
      </c>
      <c r="FG22" s="222"/>
      <c r="FH22" s="222"/>
      <c r="FI22" s="222"/>
      <c r="FJ22" s="222"/>
      <c r="FK22" s="222"/>
      <c r="FL22" s="222"/>
      <c r="FM22" s="222"/>
      <c r="FN22" s="222"/>
      <c r="FO22" s="222"/>
      <c r="FP22" s="222"/>
      <c r="FQ22" s="222"/>
      <c r="FR22" s="237"/>
      <c r="FS22" s="236"/>
    </row>
    <row r="23" s="93" customFormat="1" ht="26.1" customHeight="1" spans="1:175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23"/>
      <c r="BX23" s="124"/>
      <c r="BY23" s="125"/>
      <c r="BZ23" s="125"/>
      <c r="CA23" s="125"/>
      <c r="CB23" s="125"/>
      <c r="CC23" s="125"/>
      <c r="CD23" s="125"/>
      <c r="CE23" s="139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39"/>
      <c r="CS23" s="124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3"/>
      <c r="DR23" s="103"/>
      <c r="DS23" s="174" t="s">
        <v>38</v>
      </c>
      <c r="DT23" s="174"/>
      <c r="DU23" s="174"/>
      <c r="DV23" s="174"/>
      <c r="DW23" s="174"/>
      <c r="DX23" s="174"/>
      <c r="DY23" s="174"/>
      <c r="DZ23" s="174"/>
      <c r="EA23" s="174"/>
      <c r="EB23" s="174"/>
      <c r="EC23" s="174"/>
      <c r="ED23" s="174"/>
      <c r="EE23" s="174"/>
      <c r="EF23" s="174" t="s">
        <v>39</v>
      </c>
      <c r="EG23" s="174"/>
      <c r="EH23" s="174"/>
      <c r="EI23" s="174"/>
      <c r="EJ23" s="174"/>
      <c r="EK23" s="174"/>
      <c r="EL23" s="174"/>
      <c r="EM23" s="174"/>
      <c r="EN23" s="174"/>
      <c r="EO23" s="174"/>
      <c r="EP23" s="174"/>
      <c r="EQ23" s="174"/>
      <c r="ER23" s="174"/>
      <c r="ES23" s="174" t="s">
        <v>40</v>
      </c>
      <c r="ET23" s="174"/>
      <c r="EU23" s="174"/>
      <c r="EV23" s="174"/>
      <c r="EW23" s="174"/>
      <c r="EX23" s="174"/>
      <c r="EY23" s="174"/>
      <c r="EZ23" s="174"/>
      <c r="FA23" s="174"/>
      <c r="FB23" s="174"/>
      <c r="FC23" s="174"/>
      <c r="FD23" s="174"/>
      <c r="FE23" s="174"/>
      <c r="FF23" s="222"/>
      <c r="FG23" s="222"/>
      <c r="FH23" s="222"/>
      <c r="FI23" s="222"/>
      <c r="FJ23" s="222"/>
      <c r="FK23" s="222"/>
      <c r="FL23" s="222"/>
      <c r="FM23" s="222"/>
      <c r="FN23" s="222"/>
      <c r="FO23" s="222"/>
      <c r="FP23" s="222"/>
      <c r="FQ23" s="222"/>
      <c r="FR23" s="237"/>
      <c r="FS23" s="236"/>
    </row>
    <row r="24" s="93" customFormat="1" ht="12" customHeight="1" spans="1:175">
      <c r="A24" s="104" t="s">
        <v>41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26" t="s">
        <v>42</v>
      </c>
      <c r="BY24" s="126"/>
      <c r="BZ24" s="126"/>
      <c r="CA24" s="126"/>
      <c r="CB24" s="126"/>
      <c r="CC24" s="126"/>
      <c r="CD24" s="126"/>
      <c r="CE24" s="126"/>
      <c r="CF24" s="126" t="s">
        <v>43</v>
      </c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51" t="s">
        <v>44</v>
      </c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64"/>
      <c r="DQ24" s="126"/>
      <c r="DR24" s="126"/>
      <c r="DS24" s="175" t="s">
        <v>45</v>
      </c>
      <c r="DT24" s="175"/>
      <c r="DU24" s="175"/>
      <c r="DV24" s="175"/>
      <c r="DW24" s="175"/>
      <c r="DX24" s="175"/>
      <c r="DY24" s="175"/>
      <c r="DZ24" s="175"/>
      <c r="EA24" s="175"/>
      <c r="EB24" s="175"/>
      <c r="EC24" s="175"/>
      <c r="ED24" s="175"/>
      <c r="EE24" s="175"/>
      <c r="EF24" s="175" t="s">
        <v>46</v>
      </c>
      <c r="EG24" s="175"/>
      <c r="EH24" s="175"/>
      <c r="EI24" s="175"/>
      <c r="EJ24" s="175"/>
      <c r="EK24" s="175"/>
      <c r="EL24" s="175"/>
      <c r="EM24" s="175"/>
      <c r="EN24" s="175"/>
      <c r="EO24" s="175"/>
      <c r="EP24" s="175"/>
      <c r="EQ24" s="175"/>
      <c r="ER24" s="175"/>
      <c r="ES24" s="175" t="s">
        <v>47</v>
      </c>
      <c r="ET24" s="175"/>
      <c r="EU24" s="175"/>
      <c r="EV24" s="175"/>
      <c r="EW24" s="175"/>
      <c r="EX24" s="175"/>
      <c r="EY24" s="175"/>
      <c r="EZ24" s="175"/>
      <c r="FA24" s="175"/>
      <c r="FB24" s="175"/>
      <c r="FC24" s="175"/>
      <c r="FD24" s="175"/>
      <c r="FE24" s="175"/>
      <c r="FF24" s="223" t="s">
        <v>48</v>
      </c>
      <c r="FG24" s="223"/>
      <c r="FH24" s="223"/>
      <c r="FI24" s="223"/>
      <c r="FJ24" s="223"/>
      <c r="FK24" s="223"/>
      <c r="FL24" s="223"/>
      <c r="FM24" s="223"/>
      <c r="FN24" s="223"/>
      <c r="FO24" s="223"/>
      <c r="FP24" s="223"/>
      <c r="FQ24" s="223"/>
      <c r="FR24" s="223"/>
      <c r="FS24" s="236"/>
    </row>
    <row r="25" s="93" customFormat="1" ht="12.95" customHeight="1" spans="1:175">
      <c r="A25" s="105" t="s">
        <v>49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27" t="s">
        <v>50</v>
      </c>
      <c r="BY25" s="127"/>
      <c r="BZ25" s="127"/>
      <c r="CA25" s="127"/>
      <c r="CB25" s="127"/>
      <c r="CC25" s="127"/>
      <c r="CD25" s="127"/>
      <c r="CE25" s="127"/>
      <c r="CF25" s="140" t="s">
        <v>51</v>
      </c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40"/>
      <c r="CR25" s="140"/>
      <c r="CS25" s="153" t="s">
        <v>51</v>
      </c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65"/>
      <c r="DQ25" s="140"/>
      <c r="DR25" s="140"/>
      <c r="DS25" s="176">
        <v>110251.61</v>
      </c>
      <c r="DT25" s="176"/>
      <c r="DU25" s="176"/>
      <c r="DV25" s="176"/>
      <c r="DW25" s="176"/>
      <c r="DX25" s="176"/>
      <c r="DY25" s="176"/>
      <c r="DZ25" s="176"/>
      <c r="EA25" s="176"/>
      <c r="EB25" s="176"/>
      <c r="EC25" s="176"/>
      <c r="ED25" s="176"/>
      <c r="EE25" s="176"/>
      <c r="EF25" s="198" t="s">
        <v>52</v>
      </c>
      <c r="EG25" s="198"/>
      <c r="EH25" s="198"/>
      <c r="EI25" s="198"/>
      <c r="EJ25" s="198"/>
      <c r="EK25" s="198"/>
      <c r="EL25" s="198"/>
      <c r="EM25" s="198"/>
      <c r="EN25" s="198"/>
      <c r="EO25" s="198"/>
      <c r="EP25" s="198"/>
      <c r="EQ25" s="198"/>
      <c r="ER25" s="198"/>
      <c r="ES25" s="198" t="s">
        <v>52</v>
      </c>
      <c r="ET25" s="198"/>
      <c r="EU25" s="198"/>
      <c r="EV25" s="198"/>
      <c r="EW25" s="198"/>
      <c r="EX25" s="198"/>
      <c r="EY25" s="198"/>
      <c r="EZ25" s="198"/>
      <c r="FA25" s="198"/>
      <c r="FB25" s="198"/>
      <c r="FC25" s="198"/>
      <c r="FD25" s="198"/>
      <c r="FE25" s="198"/>
      <c r="FF25" s="224" t="s">
        <v>52</v>
      </c>
      <c r="FG25" s="224"/>
      <c r="FH25" s="224"/>
      <c r="FI25" s="224"/>
      <c r="FJ25" s="224"/>
      <c r="FK25" s="224"/>
      <c r="FL25" s="224"/>
      <c r="FM25" s="224"/>
      <c r="FN25" s="224"/>
      <c r="FO25" s="224"/>
      <c r="FP25" s="224"/>
      <c r="FQ25" s="224"/>
      <c r="FR25" s="238"/>
      <c r="FS25" s="236"/>
    </row>
    <row r="26" s="93" customFormat="1" ht="12.95" customHeight="1" spans="1:175">
      <c r="A26" s="105" t="s">
        <v>53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28" t="s">
        <v>54</v>
      </c>
      <c r="BY26" s="128"/>
      <c r="BZ26" s="128"/>
      <c r="CA26" s="128"/>
      <c r="CB26" s="128"/>
      <c r="CC26" s="128"/>
      <c r="CD26" s="128"/>
      <c r="CE26" s="128"/>
      <c r="CF26" s="141" t="s">
        <v>51</v>
      </c>
      <c r="CG26" s="141"/>
      <c r="CH26" s="141"/>
      <c r="CI26" s="141"/>
      <c r="CJ26" s="141"/>
      <c r="CK26" s="141"/>
      <c r="CL26" s="141"/>
      <c r="CM26" s="141"/>
      <c r="CN26" s="141"/>
      <c r="CO26" s="141"/>
      <c r="CP26" s="141"/>
      <c r="CQ26" s="141"/>
      <c r="CR26" s="141"/>
      <c r="CS26" s="155" t="s">
        <v>51</v>
      </c>
      <c r="CT26" s="156"/>
      <c r="CU26" s="156"/>
      <c r="CV26" s="156"/>
      <c r="CW26" s="156"/>
      <c r="CX26" s="156"/>
      <c r="CY26" s="156"/>
      <c r="CZ26" s="156"/>
      <c r="DA26" s="156"/>
      <c r="DB26" s="156"/>
      <c r="DC26" s="156"/>
      <c r="DD26" s="156"/>
      <c r="DE26" s="156"/>
      <c r="DF26" s="156"/>
      <c r="DG26" s="156"/>
      <c r="DH26" s="156"/>
      <c r="DI26" s="156"/>
      <c r="DJ26" s="156"/>
      <c r="DK26" s="156"/>
      <c r="DL26" s="156"/>
      <c r="DM26" s="156"/>
      <c r="DN26" s="156"/>
      <c r="DO26" s="156"/>
      <c r="DP26" s="166"/>
      <c r="DQ26" s="141"/>
      <c r="DR26" s="141"/>
      <c r="DS26" s="176">
        <v>110251.61</v>
      </c>
      <c r="DT26" s="176"/>
      <c r="DU26" s="176"/>
      <c r="DV26" s="176"/>
      <c r="DW26" s="176"/>
      <c r="DX26" s="176"/>
      <c r="DY26" s="176"/>
      <c r="DZ26" s="176"/>
      <c r="EA26" s="176"/>
      <c r="EB26" s="176"/>
      <c r="EC26" s="176"/>
      <c r="ED26" s="176"/>
      <c r="EE26" s="176"/>
      <c r="EF26" s="199" t="s">
        <v>52</v>
      </c>
      <c r="EG26" s="199"/>
      <c r="EH26" s="199"/>
      <c r="EI26" s="199"/>
      <c r="EJ26" s="199"/>
      <c r="EK26" s="199"/>
      <c r="EL26" s="199"/>
      <c r="EM26" s="199"/>
      <c r="EN26" s="199"/>
      <c r="EO26" s="199"/>
      <c r="EP26" s="199"/>
      <c r="EQ26" s="199"/>
      <c r="ER26" s="199"/>
      <c r="ES26" s="199" t="s">
        <v>52</v>
      </c>
      <c r="ET26" s="199"/>
      <c r="EU26" s="199"/>
      <c r="EV26" s="199"/>
      <c r="EW26" s="199"/>
      <c r="EX26" s="199"/>
      <c r="EY26" s="199"/>
      <c r="EZ26" s="199"/>
      <c r="FA26" s="199"/>
      <c r="FB26" s="199"/>
      <c r="FC26" s="199"/>
      <c r="FD26" s="199"/>
      <c r="FE26" s="199"/>
      <c r="FF26" s="225" t="s">
        <v>52</v>
      </c>
      <c r="FG26" s="225"/>
      <c r="FH26" s="225"/>
      <c r="FI26" s="225"/>
      <c r="FJ26" s="225"/>
      <c r="FK26" s="225"/>
      <c r="FL26" s="225"/>
      <c r="FM26" s="225"/>
      <c r="FN26" s="225"/>
      <c r="FO26" s="225"/>
      <c r="FP26" s="225"/>
      <c r="FQ26" s="225"/>
      <c r="FR26" s="239"/>
      <c r="FS26" s="236"/>
    </row>
    <row r="27" s="93" customFormat="1" ht="14.25" customHeight="1" spans="1:175">
      <c r="A27" s="106" t="s">
        <v>55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29" t="s">
        <v>56</v>
      </c>
      <c r="BY27" s="129"/>
      <c r="BZ27" s="129"/>
      <c r="CA27" s="129"/>
      <c r="CB27" s="129"/>
      <c r="CC27" s="129"/>
      <c r="CD27" s="129"/>
      <c r="CE27" s="129"/>
      <c r="CF27" s="142" t="s">
        <v>51</v>
      </c>
      <c r="CG27" s="142"/>
      <c r="CH27" s="142"/>
      <c r="CI27" s="142"/>
      <c r="CJ27" s="142"/>
      <c r="CK27" s="142"/>
      <c r="CL27" s="142"/>
      <c r="CM27" s="142"/>
      <c r="CN27" s="142"/>
      <c r="CO27" s="142"/>
      <c r="CP27" s="142"/>
      <c r="CQ27" s="142"/>
      <c r="CR27" s="142"/>
      <c r="CS27" s="157" t="s">
        <v>51</v>
      </c>
      <c r="CT27" s="158"/>
      <c r="CU27" s="158"/>
      <c r="CV27" s="158"/>
      <c r="CW27" s="158"/>
      <c r="CX27" s="158"/>
      <c r="CY27" s="158"/>
      <c r="CZ27" s="158"/>
      <c r="DA27" s="158"/>
      <c r="DB27" s="158"/>
      <c r="DC27" s="158"/>
      <c r="DD27" s="158"/>
      <c r="DE27" s="158"/>
      <c r="DF27" s="158"/>
      <c r="DG27" s="158"/>
      <c r="DH27" s="158"/>
      <c r="DI27" s="158"/>
      <c r="DJ27" s="158"/>
      <c r="DK27" s="158"/>
      <c r="DL27" s="158"/>
      <c r="DM27" s="158"/>
      <c r="DN27" s="158"/>
      <c r="DO27" s="158"/>
      <c r="DP27" s="167"/>
      <c r="DQ27" s="177"/>
      <c r="DR27" s="178"/>
      <c r="DS27" s="179">
        <f>DS30+DS31+DS29</f>
        <v>4207700</v>
      </c>
      <c r="DT27" s="179"/>
      <c r="DU27" s="179"/>
      <c r="DV27" s="179"/>
      <c r="DW27" s="179"/>
      <c r="DX27" s="179"/>
      <c r="DY27" s="179"/>
      <c r="DZ27" s="179"/>
      <c r="EA27" s="179"/>
      <c r="EB27" s="179"/>
      <c r="EC27" s="179"/>
      <c r="ED27" s="179"/>
      <c r="EE27" s="179"/>
      <c r="EF27" s="181">
        <f>EF31</f>
        <v>3853900</v>
      </c>
      <c r="EG27" s="181"/>
      <c r="EH27" s="181"/>
      <c r="EI27" s="181"/>
      <c r="EJ27" s="181"/>
      <c r="EK27" s="181"/>
      <c r="EL27" s="181"/>
      <c r="EM27" s="181"/>
      <c r="EN27" s="181"/>
      <c r="EO27" s="181"/>
      <c r="EP27" s="181"/>
      <c r="EQ27" s="181"/>
      <c r="ER27" s="181"/>
      <c r="ES27" s="181">
        <f>ES31</f>
        <v>3853900</v>
      </c>
      <c r="ET27" s="181"/>
      <c r="EU27" s="181"/>
      <c r="EV27" s="181"/>
      <c r="EW27" s="181"/>
      <c r="EX27" s="181"/>
      <c r="EY27" s="181"/>
      <c r="EZ27" s="181"/>
      <c r="FA27" s="181"/>
      <c r="FB27" s="181"/>
      <c r="FC27" s="181"/>
      <c r="FD27" s="181"/>
      <c r="FE27" s="181"/>
      <c r="FF27" s="200" t="s">
        <v>52</v>
      </c>
      <c r="FG27" s="200"/>
      <c r="FH27" s="200"/>
      <c r="FI27" s="200"/>
      <c r="FJ27" s="200"/>
      <c r="FK27" s="200"/>
      <c r="FL27" s="200"/>
      <c r="FM27" s="200"/>
      <c r="FN27" s="200"/>
      <c r="FO27" s="200"/>
      <c r="FP27" s="200"/>
      <c r="FQ27" s="200"/>
      <c r="FR27" s="240"/>
      <c r="FS27" s="236"/>
    </row>
    <row r="28" s="93" customFormat="1" ht="12" customHeight="1" spans="1:175">
      <c r="A28" s="107" t="s">
        <v>57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30"/>
      <c r="BY28" s="130"/>
      <c r="BZ28" s="130"/>
      <c r="CA28" s="130"/>
      <c r="CB28" s="130"/>
      <c r="CC28" s="130"/>
      <c r="CD28" s="130"/>
      <c r="CE28" s="130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59" t="s">
        <v>58</v>
      </c>
      <c r="CT28" s="160"/>
      <c r="CU28" s="160"/>
      <c r="CV28" s="160"/>
      <c r="CW28" s="160"/>
      <c r="CX28" s="160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60"/>
      <c r="DJ28" s="160"/>
      <c r="DK28" s="160"/>
      <c r="DL28" s="160"/>
      <c r="DM28" s="160"/>
      <c r="DN28" s="160"/>
      <c r="DO28" s="160"/>
      <c r="DP28" s="168"/>
      <c r="DQ28" s="143"/>
      <c r="DR28" s="180"/>
      <c r="DS28" s="173"/>
      <c r="DT28" s="173"/>
      <c r="DU28" s="173"/>
      <c r="DV28" s="173"/>
      <c r="DW28" s="173"/>
      <c r="DX28" s="173"/>
      <c r="DY28" s="173"/>
      <c r="DZ28" s="173"/>
      <c r="EA28" s="173"/>
      <c r="EB28" s="173"/>
      <c r="EC28" s="173"/>
      <c r="ED28" s="173"/>
      <c r="EE28" s="173"/>
      <c r="EF28" s="173"/>
      <c r="EG28" s="173"/>
      <c r="EH28" s="173"/>
      <c r="EI28" s="173"/>
      <c r="EJ28" s="173"/>
      <c r="EK28" s="173"/>
      <c r="EL28" s="173"/>
      <c r="EM28" s="173"/>
      <c r="EN28" s="173"/>
      <c r="EO28" s="173"/>
      <c r="EP28" s="173"/>
      <c r="EQ28" s="173"/>
      <c r="ER28" s="173"/>
      <c r="ES28" s="173"/>
      <c r="ET28" s="173"/>
      <c r="EU28" s="173"/>
      <c r="EV28" s="173"/>
      <c r="EW28" s="173"/>
      <c r="EX28" s="173"/>
      <c r="EY28" s="173"/>
      <c r="EZ28" s="173"/>
      <c r="FA28" s="173"/>
      <c r="FB28" s="173"/>
      <c r="FC28" s="173"/>
      <c r="FD28" s="173"/>
      <c r="FE28" s="173"/>
      <c r="FF28" s="173"/>
      <c r="FG28" s="173"/>
      <c r="FH28" s="173"/>
      <c r="FI28" s="173"/>
      <c r="FJ28" s="173"/>
      <c r="FK28" s="173"/>
      <c r="FL28" s="173"/>
      <c r="FM28" s="173"/>
      <c r="FN28" s="173"/>
      <c r="FO28" s="173"/>
      <c r="FP28" s="173"/>
      <c r="FQ28" s="173"/>
      <c r="FR28" s="241"/>
      <c r="FS28" s="236"/>
    </row>
    <row r="29" s="93" customFormat="1" ht="12" customHeight="1" spans="1:175">
      <c r="A29" s="108" t="s">
        <v>59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31" t="s">
        <v>60</v>
      </c>
      <c r="BY29" s="131"/>
      <c r="BZ29" s="131"/>
      <c r="CA29" s="131"/>
      <c r="CB29" s="131"/>
      <c r="CC29" s="131"/>
      <c r="CD29" s="131"/>
      <c r="CE29" s="131"/>
      <c r="CF29" s="144" t="s">
        <v>61</v>
      </c>
      <c r="CG29" s="144"/>
      <c r="CH29" s="144"/>
      <c r="CI29" s="144"/>
      <c r="CJ29" s="144"/>
      <c r="CK29" s="144"/>
      <c r="CL29" s="144"/>
      <c r="CM29" s="144"/>
      <c r="CN29" s="144"/>
      <c r="CO29" s="144"/>
      <c r="CP29" s="144"/>
      <c r="CQ29" s="144"/>
      <c r="CR29" s="144"/>
      <c r="CS29" s="144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9"/>
      <c r="DQ29" s="144"/>
      <c r="DR29" s="144"/>
      <c r="DS29" s="181">
        <v>0</v>
      </c>
      <c r="DT29" s="181"/>
      <c r="DU29" s="181"/>
      <c r="DV29" s="181"/>
      <c r="DW29" s="181"/>
      <c r="DX29" s="181"/>
      <c r="DY29" s="181"/>
      <c r="DZ29" s="181"/>
      <c r="EA29" s="181"/>
      <c r="EB29" s="181"/>
      <c r="EC29" s="181"/>
      <c r="ED29" s="181"/>
      <c r="EE29" s="181"/>
      <c r="EF29" s="200" t="s">
        <v>52</v>
      </c>
      <c r="EG29" s="200"/>
      <c r="EH29" s="200"/>
      <c r="EI29" s="200"/>
      <c r="EJ29" s="200"/>
      <c r="EK29" s="200"/>
      <c r="EL29" s="200"/>
      <c r="EM29" s="200"/>
      <c r="EN29" s="200"/>
      <c r="EO29" s="200"/>
      <c r="EP29" s="200"/>
      <c r="EQ29" s="200"/>
      <c r="ER29" s="200"/>
      <c r="ES29" s="200" t="s">
        <v>52</v>
      </c>
      <c r="ET29" s="200"/>
      <c r="EU29" s="200"/>
      <c r="EV29" s="200"/>
      <c r="EW29" s="200"/>
      <c r="EX29" s="200"/>
      <c r="EY29" s="200"/>
      <c r="EZ29" s="200"/>
      <c r="FA29" s="200"/>
      <c r="FB29" s="200"/>
      <c r="FC29" s="200"/>
      <c r="FD29" s="200"/>
      <c r="FE29" s="200"/>
      <c r="FF29" s="200" t="s">
        <v>52</v>
      </c>
      <c r="FG29" s="200"/>
      <c r="FH29" s="200"/>
      <c r="FI29" s="200"/>
      <c r="FJ29" s="200"/>
      <c r="FK29" s="200"/>
      <c r="FL29" s="200"/>
      <c r="FM29" s="200"/>
      <c r="FN29" s="200"/>
      <c r="FO29" s="200"/>
      <c r="FP29" s="200"/>
      <c r="FQ29" s="200"/>
      <c r="FR29" s="240"/>
      <c r="FS29" s="236"/>
    </row>
    <row r="30" s="93" customFormat="1" ht="12" customHeight="1" spans="1:175">
      <c r="A30" s="108" t="s">
        <v>62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31">
        <v>1230</v>
      </c>
      <c r="BY30" s="131"/>
      <c r="BZ30" s="131"/>
      <c r="CA30" s="131"/>
      <c r="CB30" s="131"/>
      <c r="CC30" s="131"/>
      <c r="CD30" s="131"/>
      <c r="CE30" s="131"/>
      <c r="CF30" s="144">
        <v>130</v>
      </c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6" t="s">
        <v>63</v>
      </c>
      <c r="CT30" s="134"/>
      <c r="CU30" s="134"/>
      <c r="CV30" s="134"/>
      <c r="CW30" s="134"/>
      <c r="CX30" s="134"/>
      <c r="CY30" s="134"/>
      <c r="CZ30" s="134"/>
      <c r="DA30" s="134"/>
      <c r="DB30" s="134"/>
      <c r="DC30" s="134"/>
      <c r="DD30" s="134"/>
      <c r="DE30" s="134"/>
      <c r="DF30" s="134"/>
      <c r="DG30" s="134"/>
      <c r="DH30" s="134"/>
      <c r="DI30" s="134"/>
      <c r="DJ30" s="134"/>
      <c r="DK30" s="134"/>
      <c r="DL30" s="134"/>
      <c r="DM30" s="134"/>
      <c r="DN30" s="134"/>
      <c r="DO30" s="134"/>
      <c r="DP30" s="145"/>
      <c r="DQ30" s="144"/>
      <c r="DR30" s="144"/>
      <c r="DS30" s="181">
        <v>86800</v>
      </c>
      <c r="DT30" s="181"/>
      <c r="DU30" s="181"/>
      <c r="DV30" s="181"/>
      <c r="DW30" s="181"/>
      <c r="DX30" s="181"/>
      <c r="DY30" s="181"/>
      <c r="DZ30" s="181"/>
      <c r="EA30" s="181"/>
      <c r="EB30" s="181"/>
      <c r="EC30" s="181"/>
      <c r="ED30" s="181"/>
      <c r="EE30" s="181"/>
      <c r="EF30" s="181" t="s">
        <v>52</v>
      </c>
      <c r="EG30" s="181"/>
      <c r="EH30" s="181"/>
      <c r="EI30" s="181"/>
      <c r="EJ30" s="181"/>
      <c r="EK30" s="181"/>
      <c r="EL30" s="181"/>
      <c r="EM30" s="181"/>
      <c r="EN30" s="181"/>
      <c r="EO30" s="181"/>
      <c r="EP30" s="181"/>
      <c r="EQ30" s="181"/>
      <c r="ER30" s="181"/>
      <c r="ES30" s="181" t="s">
        <v>52</v>
      </c>
      <c r="ET30" s="181"/>
      <c r="EU30" s="181"/>
      <c r="EV30" s="181"/>
      <c r="EW30" s="181"/>
      <c r="EX30" s="181"/>
      <c r="EY30" s="181"/>
      <c r="EZ30" s="181"/>
      <c r="FA30" s="181"/>
      <c r="FB30" s="181"/>
      <c r="FC30" s="181"/>
      <c r="FD30" s="181"/>
      <c r="FE30" s="181"/>
      <c r="FF30" s="200" t="s">
        <v>52</v>
      </c>
      <c r="FG30" s="200"/>
      <c r="FH30" s="200"/>
      <c r="FI30" s="200"/>
      <c r="FJ30" s="200"/>
      <c r="FK30" s="200"/>
      <c r="FL30" s="200"/>
      <c r="FM30" s="200"/>
      <c r="FN30" s="200"/>
      <c r="FO30" s="200"/>
      <c r="FP30" s="200"/>
      <c r="FQ30" s="200"/>
      <c r="FR30" s="240"/>
      <c r="FS30" s="236"/>
    </row>
    <row r="31" s="93" customFormat="1" ht="12" customHeight="1" spans="1:175">
      <c r="A31" s="108" t="s">
        <v>64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31" t="s">
        <v>65</v>
      </c>
      <c r="BY31" s="131"/>
      <c r="BZ31" s="131"/>
      <c r="CA31" s="131"/>
      <c r="CB31" s="131"/>
      <c r="CC31" s="131"/>
      <c r="CD31" s="131"/>
      <c r="CE31" s="131"/>
      <c r="CF31" s="144" t="s">
        <v>66</v>
      </c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6" t="s">
        <v>63</v>
      </c>
      <c r="CT31" s="134"/>
      <c r="CU31" s="134"/>
      <c r="CV31" s="134"/>
      <c r="CW31" s="134"/>
      <c r="CX31" s="134"/>
      <c r="CY31" s="134"/>
      <c r="CZ31" s="134"/>
      <c r="DA31" s="134"/>
      <c r="DB31" s="134"/>
      <c r="DC31" s="134"/>
      <c r="DD31" s="134"/>
      <c r="DE31" s="134"/>
      <c r="DF31" s="134"/>
      <c r="DG31" s="134"/>
      <c r="DH31" s="134"/>
      <c r="DI31" s="134"/>
      <c r="DJ31" s="134"/>
      <c r="DK31" s="134"/>
      <c r="DL31" s="134"/>
      <c r="DM31" s="134"/>
      <c r="DN31" s="134"/>
      <c r="DO31" s="134"/>
      <c r="DP31" s="145"/>
      <c r="DQ31" s="144"/>
      <c r="DR31" s="144"/>
      <c r="DS31" s="182">
        <v>4120900</v>
      </c>
      <c r="DT31" s="182"/>
      <c r="DU31" s="182"/>
      <c r="DV31" s="182"/>
      <c r="DW31" s="182"/>
      <c r="DX31" s="182"/>
      <c r="DY31" s="182"/>
      <c r="DZ31" s="182"/>
      <c r="EA31" s="182"/>
      <c r="EB31" s="182"/>
      <c r="EC31" s="182"/>
      <c r="ED31" s="182"/>
      <c r="EE31" s="182"/>
      <c r="EF31" s="182">
        <f>EF32</f>
        <v>3853900</v>
      </c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>
        <f>ES32</f>
        <v>3853900</v>
      </c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226" t="s">
        <v>52</v>
      </c>
      <c r="FG31" s="226"/>
      <c r="FH31" s="226"/>
      <c r="FI31" s="226"/>
      <c r="FJ31" s="226"/>
      <c r="FK31" s="226"/>
      <c r="FL31" s="226"/>
      <c r="FM31" s="226"/>
      <c r="FN31" s="226"/>
      <c r="FO31" s="226"/>
      <c r="FP31" s="226"/>
      <c r="FQ31" s="226"/>
      <c r="FR31" s="230"/>
      <c r="FS31" s="236"/>
    </row>
    <row r="32" s="93" customFormat="1" ht="13.5" customHeight="1" spans="1:175">
      <c r="A32" s="106" t="s">
        <v>67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29" t="s">
        <v>68</v>
      </c>
      <c r="BY32" s="129"/>
      <c r="BZ32" s="129"/>
      <c r="CA32" s="129"/>
      <c r="CB32" s="129"/>
      <c r="CC32" s="129"/>
      <c r="CD32" s="129"/>
      <c r="CE32" s="129"/>
      <c r="CF32" s="142" t="s">
        <v>51</v>
      </c>
      <c r="CG32" s="142"/>
      <c r="CH32" s="142"/>
      <c r="CI32" s="142"/>
      <c r="CJ32" s="142"/>
      <c r="CK32" s="142"/>
      <c r="CL32" s="142"/>
      <c r="CM32" s="142"/>
      <c r="CN32" s="142"/>
      <c r="CO32" s="142"/>
      <c r="CP32" s="142"/>
      <c r="CQ32" s="142"/>
      <c r="CR32" s="142"/>
      <c r="CS32" s="157" t="s">
        <v>51</v>
      </c>
      <c r="CT32" s="158"/>
      <c r="CU32" s="158"/>
      <c r="CV32" s="158"/>
      <c r="CW32" s="158"/>
      <c r="CX32" s="158"/>
      <c r="CY32" s="158"/>
      <c r="CZ32" s="158"/>
      <c r="DA32" s="158"/>
      <c r="DB32" s="158"/>
      <c r="DC32" s="158"/>
      <c r="DD32" s="158"/>
      <c r="DE32" s="158"/>
      <c r="DF32" s="158"/>
      <c r="DG32" s="158"/>
      <c r="DH32" s="158"/>
      <c r="DI32" s="158"/>
      <c r="DJ32" s="158"/>
      <c r="DK32" s="158"/>
      <c r="DL32" s="158"/>
      <c r="DM32" s="158"/>
      <c r="DN32" s="158"/>
      <c r="DO32" s="158"/>
      <c r="DP32" s="167"/>
      <c r="DQ32" s="177"/>
      <c r="DR32" s="177"/>
      <c r="DS32" s="183">
        <f>DS34+DS35+DS36+DS37+DS39+DS43+DS45+DS46+DS47+DS53+DS55</f>
        <v>4317951.61</v>
      </c>
      <c r="DT32" s="183"/>
      <c r="DU32" s="183"/>
      <c r="DV32" s="183"/>
      <c r="DW32" s="183"/>
      <c r="DX32" s="183"/>
      <c r="DY32" s="183"/>
      <c r="DZ32" s="183"/>
      <c r="EA32" s="183"/>
      <c r="EB32" s="183"/>
      <c r="EC32" s="183"/>
      <c r="ED32" s="183"/>
      <c r="EE32" s="183"/>
      <c r="EF32" s="201">
        <f>EF34+EF35+EF36+EF37+EF38+EF39+EF40+EF41+EF43+EF44+EF45+EF46+EF47+EF48+EF50+EF51+EF53+EF55</f>
        <v>3853900</v>
      </c>
      <c r="EG32" s="201"/>
      <c r="EH32" s="201"/>
      <c r="EI32" s="201"/>
      <c r="EJ32" s="201"/>
      <c r="EK32" s="201"/>
      <c r="EL32" s="201"/>
      <c r="EM32" s="201"/>
      <c r="EN32" s="201"/>
      <c r="EO32" s="201"/>
      <c r="EP32" s="201"/>
      <c r="EQ32" s="201"/>
      <c r="ER32" s="201"/>
      <c r="ES32" s="201">
        <f t="shared" ref="ES32" si="0">ES34+ES35+ES36+ES37+ES38+ES39+ES40+ES41+ES43+ES44+ES45+ES46+ES47+ES48+ES50+ES51+ES53+ES55</f>
        <v>3853900</v>
      </c>
      <c r="ET32" s="201"/>
      <c r="EU32" s="201"/>
      <c r="EV32" s="201"/>
      <c r="EW32" s="201"/>
      <c r="EX32" s="201"/>
      <c r="EY32" s="201"/>
      <c r="EZ32" s="201"/>
      <c r="FA32" s="201"/>
      <c r="FB32" s="201"/>
      <c r="FC32" s="201"/>
      <c r="FD32" s="201"/>
      <c r="FE32" s="201"/>
      <c r="FF32" s="225" t="s">
        <v>52</v>
      </c>
      <c r="FG32" s="225"/>
      <c r="FH32" s="225"/>
      <c r="FI32" s="225"/>
      <c r="FJ32" s="225"/>
      <c r="FK32" s="225"/>
      <c r="FL32" s="225"/>
      <c r="FM32" s="225"/>
      <c r="FN32" s="225"/>
      <c r="FO32" s="225"/>
      <c r="FP32" s="225"/>
      <c r="FQ32" s="225"/>
      <c r="FR32" s="239"/>
      <c r="FS32" s="236"/>
    </row>
    <row r="33" s="93" customFormat="1" ht="12" customHeight="1" spans="1:175">
      <c r="A33" s="109" t="s">
        <v>57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30"/>
      <c r="BY33" s="130"/>
      <c r="BZ33" s="130"/>
      <c r="CA33" s="130"/>
      <c r="CB33" s="130"/>
      <c r="CC33" s="130"/>
      <c r="CD33" s="130"/>
      <c r="CE33" s="130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59" t="s">
        <v>69</v>
      </c>
      <c r="CT33" s="160"/>
      <c r="CU33" s="160"/>
      <c r="CV33" s="160"/>
      <c r="CW33" s="160"/>
      <c r="CX33" s="160"/>
      <c r="CY33" s="160"/>
      <c r="CZ33" s="160"/>
      <c r="DA33" s="160"/>
      <c r="DB33" s="160"/>
      <c r="DC33" s="160"/>
      <c r="DD33" s="160"/>
      <c r="DE33" s="160"/>
      <c r="DF33" s="160"/>
      <c r="DG33" s="160"/>
      <c r="DH33" s="160"/>
      <c r="DI33" s="160"/>
      <c r="DJ33" s="160"/>
      <c r="DK33" s="160"/>
      <c r="DL33" s="160"/>
      <c r="DM33" s="160"/>
      <c r="DN33" s="160"/>
      <c r="DO33" s="160"/>
      <c r="DP33" s="168"/>
      <c r="DQ33" s="143"/>
      <c r="DR33" s="143"/>
      <c r="DS33" s="143"/>
      <c r="DT33" s="143"/>
      <c r="DU33" s="143"/>
      <c r="DV33" s="143"/>
      <c r="DW33" s="143"/>
      <c r="DX33" s="143"/>
      <c r="DY33" s="143"/>
      <c r="DZ33" s="143"/>
      <c r="EA33" s="143"/>
      <c r="EB33" s="143"/>
      <c r="EC33" s="143"/>
      <c r="ED33" s="143"/>
      <c r="EE33" s="143"/>
      <c r="EF33" s="143"/>
      <c r="EG33" s="143"/>
      <c r="EH33" s="143"/>
      <c r="EI33" s="143"/>
      <c r="EJ33" s="143"/>
      <c r="EK33" s="143"/>
      <c r="EL33" s="143"/>
      <c r="EM33" s="143"/>
      <c r="EN33" s="143"/>
      <c r="EO33" s="143"/>
      <c r="EP33" s="143"/>
      <c r="EQ33" s="143"/>
      <c r="ER33" s="143"/>
      <c r="ES33" s="143"/>
      <c r="ET33" s="143"/>
      <c r="EU33" s="143"/>
      <c r="EV33" s="143"/>
      <c r="EW33" s="143"/>
      <c r="EX33" s="143"/>
      <c r="EY33" s="143"/>
      <c r="EZ33" s="143"/>
      <c r="FA33" s="143"/>
      <c r="FB33" s="143"/>
      <c r="FC33" s="143"/>
      <c r="FD33" s="143"/>
      <c r="FE33" s="143"/>
      <c r="FF33" s="227"/>
      <c r="FG33" s="227"/>
      <c r="FH33" s="227"/>
      <c r="FI33" s="227"/>
      <c r="FJ33" s="227"/>
      <c r="FK33" s="227"/>
      <c r="FL33" s="227"/>
      <c r="FM33" s="227"/>
      <c r="FN33" s="227"/>
      <c r="FO33" s="227"/>
      <c r="FP33" s="227"/>
      <c r="FQ33" s="227"/>
      <c r="FR33" s="180"/>
      <c r="FS33" s="236"/>
    </row>
    <row r="34" s="93" customFormat="1" ht="12" customHeight="1" spans="1:175">
      <c r="A34" s="108" t="s">
        <v>70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31" t="s">
        <v>71</v>
      </c>
      <c r="BY34" s="131"/>
      <c r="BZ34" s="131"/>
      <c r="CA34" s="131"/>
      <c r="CB34" s="131"/>
      <c r="CC34" s="131"/>
      <c r="CD34" s="131"/>
      <c r="CE34" s="131"/>
      <c r="CF34" s="144" t="s">
        <v>72</v>
      </c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61"/>
      <c r="CU34" s="161"/>
      <c r="CV34" s="161"/>
      <c r="CW34" s="161"/>
      <c r="CX34" s="161"/>
      <c r="CY34" s="161"/>
      <c r="CZ34" s="161"/>
      <c r="DA34" s="161"/>
      <c r="DB34" s="161"/>
      <c r="DC34" s="161"/>
      <c r="DD34" s="161"/>
      <c r="DE34" s="161"/>
      <c r="DF34" s="161"/>
      <c r="DG34" s="161"/>
      <c r="DH34" s="161"/>
      <c r="DI34" s="161"/>
      <c r="DJ34" s="161"/>
      <c r="DK34" s="161"/>
      <c r="DL34" s="161"/>
      <c r="DM34" s="161"/>
      <c r="DN34" s="161"/>
      <c r="DO34" s="161"/>
      <c r="DP34" s="169"/>
      <c r="DQ34" s="144"/>
      <c r="DR34" s="144"/>
      <c r="DS34" s="182">
        <v>703300</v>
      </c>
      <c r="DT34" s="182"/>
      <c r="DU34" s="182"/>
      <c r="DV34" s="182"/>
      <c r="DW34" s="182"/>
      <c r="DX34" s="182"/>
      <c r="DY34" s="182"/>
      <c r="DZ34" s="182"/>
      <c r="EA34" s="182"/>
      <c r="EB34" s="182"/>
      <c r="EC34" s="182"/>
      <c r="ED34" s="182"/>
      <c r="EE34" s="182"/>
      <c r="EF34" s="182">
        <v>831900</v>
      </c>
      <c r="EG34" s="213"/>
      <c r="EH34" s="213"/>
      <c r="EI34" s="213"/>
      <c r="EJ34" s="213"/>
      <c r="EK34" s="213"/>
      <c r="EL34" s="213"/>
      <c r="EM34" s="213"/>
      <c r="EN34" s="213"/>
      <c r="EO34" s="213"/>
      <c r="EP34" s="213"/>
      <c r="EQ34" s="213"/>
      <c r="ER34" s="213"/>
      <c r="ES34" s="182">
        <f>EF34</f>
        <v>831900</v>
      </c>
      <c r="ET34" s="213"/>
      <c r="EU34" s="213"/>
      <c r="EV34" s="213"/>
      <c r="EW34" s="213"/>
      <c r="EX34" s="213"/>
      <c r="EY34" s="213"/>
      <c r="EZ34" s="213"/>
      <c r="FA34" s="213"/>
      <c r="FB34" s="213"/>
      <c r="FC34" s="213"/>
      <c r="FD34" s="213"/>
      <c r="FE34" s="213"/>
      <c r="FF34" s="226" t="s">
        <v>52</v>
      </c>
      <c r="FG34" s="226"/>
      <c r="FH34" s="226"/>
      <c r="FI34" s="226"/>
      <c r="FJ34" s="226"/>
      <c r="FK34" s="226"/>
      <c r="FL34" s="226"/>
      <c r="FM34" s="226"/>
      <c r="FN34" s="226"/>
      <c r="FO34" s="226"/>
      <c r="FP34" s="226"/>
      <c r="FQ34" s="226"/>
      <c r="FR34" s="230"/>
      <c r="FS34" s="236"/>
    </row>
    <row r="35" s="93" customFormat="1" ht="21" customHeight="1" spans="1:175">
      <c r="A35" s="108" t="s">
        <v>73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31" t="s">
        <v>74</v>
      </c>
      <c r="BY35" s="131"/>
      <c r="BZ35" s="131"/>
      <c r="CA35" s="131"/>
      <c r="CB35" s="131"/>
      <c r="CC35" s="131"/>
      <c r="CD35" s="131"/>
      <c r="CE35" s="131"/>
      <c r="CF35" s="144" t="s">
        <v>75</v>
      </c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6" t="s">
        <v>76</v>
      </c>
      <c r="CT35" s="134"/>
      <c r="CU35" s="134"/>
      <c r="CV35" s="134"/>
      <c r="CW35" s="134"/>
      <c r="CX35" s="134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45"/>
      <c r="DQ35" s="144"/>
      <c r="DR35" s="144"/>
      <c r="DS35" s="182">
        <v>8200</v>
      </c>
      <c r="DT35" s="182"/>
      <c r="DU35" s="182"/>
      <c r="DV35" s="182"/>
      <c r="DW35" s="182"/>
      <c r="DX35" s="182"/>
      <c r="DY35" s="182"/>
      <c r="DZ35" s="182"/>
      <c r="EA35" s="182"/>
      <c r="EB35" s="182"/>
      <c r="EC35" s="182"/>
      <c r="ED35" s="182"/>
      <c r="EE35" s="182"/>
      <c r="EF35" s="182">
        <v>0</v>
      </c>
      <c r="EG35" s="213"/>
      <c r="EH35" s="213"/>
      <c r="EI35" s="213"/>
      <c r="EJ35" s="213"/>
      <c r="EK35" s="213"/>
      <c r="EL35" s="213"/>
      <c r="EM35" s="213"/>
      <c r="EN35" s="213"/>
      <c r="EO35" s="213"/>
      <c r="EP35" s="213"/>
      <c r="EQ35" s="213"/>
      <c r="ER35" s="213"/>
      <c r="ES35" s="182">
        <f t="shared" ref="ES35:ES37" si="1">EF35</f>
        <v>0</v>
      </c>
      <c r="ET35" s="213"/>
      <c r="EU35" s="213"/>
      <c r="EV35" s="213"/>
      <c r="EW35" s="213"/>
      <c r="EX35" s="213"/>
      <c r="EY35" s="213"/>
      <c r="EZ35" s="213"/>
      <c r="FA35" s="213"/>
      <c r="FB35" s="213"/>
      <c r="FC35" s="213"/>
      <c r="FD35" s="213"/>
      <c r="FE35" s="213"/>
      <c r="FF35" s="226" t="s">
        <v>52</v>
      </c>
      <c r="FG35" s="226"/>
      <c r="FH35" s="226"/>
      <c r="FI35" s="226"/>
      <c r="FJ35" s="226"/>
      <c r="FK35" s="226"/>
      <c r="FL35" s="226"/>
      <c r="FM35" s="226"/>
      <c r="FN35" s="226"/>
      <c r="FO35" s="226"/>
      <c r="FP35" s="226"/>
      <c r="FQ35" s="226"/>
      <c r="FR35" s="230"/>
      <c r="FS35" s="236"/>
    </row>
    <row r="36" s="93" customFormat="1" ht="12" customHeight="1" spans="1:175">
      <c r="A36" s="108" t="s">
        <v>77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31" t="s">
        <v>78</v>
      </c>
      <c r="BY36" s="131"/>
      <c r="BZ36" s="131"/>
      <c r="CA36" s="131"/>
      <c r="CB36" s="131"/>
      <c r="CC36" s="131"/>
      <c r="CD36" s="131"/>
      <c r="CE36" s="131"/>
      <c r="CF36" s="144">
        <v>851</v>
      </c>
      <c r="CG36" s="144"/>
      <c r="CH36" s="144"/>
      <c r="CI36" s="144"/>
      <c r="CJ36" s="144"/>
      <c r="CK36" s="144"/>
      <c r="CL36" s="144"/>
      <c r="CM36" s="144"/>
      <c r="CN36" s="144"/>
      <c r="CO36" s="144"/>
      <c r="CP36" s="144"/>
      <c r="CQ36" s="144"/>
      <c r="CR36" s="144"/>
      <c r="CS36" s="146" t="s">
        <v>76</v>
      </c>
      <c r="CT36" s="134"/>
      <c r="CU36" s="134"/>
      <c r="CV36" s="134"/>
      <c r="CW36" s="134"/>
      <c r="CX36" s="134"/>
      <c r="CY36" s="134"/>
      <c r="CZ36" s="134"/>
      <c r="DA36" s="134"/>
      <c r="DB36" s="134"/>
      <c r="DC36" s="134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45"/>
      <c r="DQ36" s="144"/>
      <c r="DR36" s="144"/>
      <c r="DS36" s="182">
        <v>7700</v>
      </c>
      <c r="DT36" s="182"/>
      <c r="DU36" s="182"/>
      <c r="DV36" s="182"/>
      <c r="DW36" s="182"/>
      <c r="DX36" s="182"/>
      <c r="DY36" s="182"/>
      <c r="DZ36" s="182"/>
      <c r="EA36" s="182"/>
      <c r="EB36" s="182"/>
      <c r="EC36" s="182"/>
      <c r="ED36" s="182"/>
      <c r="EE36" s="182"/>
      <c r="EF36" s="182">
        <v>0</v>
      </c>
      <c r="EG36" s="213"/>
      <c r="EH36" s="213"/>
      <c r="EI36" s="213"/>
      <c r="EJ36" s="213"/>
      <c r="EK36" s="213"/>
      <c r="EL36" s="213"/>
      <c r="EM36" s="213"/>
      <c r="EN36" s="213"/>
      <c r="EO36" s="213"/>
      <c r="EP36" s="213"/>
      <c r="EQ36" s="213"/>
      <c r="ER36" s="213"/>
      <c r="ES36" s="182">
        <f t="shared" si="1"/>
        <v>0</v>
      </c>
      <c r="ET36" s="213"/>
      <c r="EU36" s="213"/>
      <c r="EV36" s="213"/>
      <c r="EW36" s="213"/>
      <c r="EX36" s="213"/>
      <c r="EY36" s="213"/>
      <c r="EZ36" s="213"/>
      <c r="FA36" s="213"/>
      <c r="FB36" s="213"/>
      <c r="FC36" s="213"/>
      <c r="FD36" s="213"/>
      <c r="FE36" s="213"/>
      <c r="FF36" s="226" t="s">
        <v>52</v>
      </c>
      <c r="FG36" s="226"/>
      <c r="FH36" s="226"/>
      <c r="FI36" s="226"/>
      <c r="FJ36" s="226"/>
      <c r="FK36" s="226"/>
      <c r="FL36" s="226"/>
      <c r="FM36" s="226"/>
      <c r="FN36" s="226"/>
      <c r="FO36" s="226"/>
      <c r="FP36" s="226"/>
      <c r="FQ36" s="226"/>
      <c r="FR36" s="230"/>
      <c r="FS36" s="236"/>
    </row>
    <row r="37" s="93" customFormat="1" ht="12" customHeight="1" spans="1:175">
      <c r="A37" s="108" t="s">
        <v>79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31" t="s">
        <v>80</v>
      </c>
      <c r="BY37" s="131"/>
      <c r="BZ37" s="131"/>
      <c r="CA37" s="131"/>
      <c r="CB37" s="131"/>
      <c r="CC37" s="131"/>
      <c r="CD37" s="131"/>
      <c r="CE37" s="131"/>
      <c r="CF37" s="144" t="s">
        <v>81</v>
      </c>
      <c r="CG37" s="144"/>
      <c r="CH37" s="144"/>
      <c r="CI37" s="144"/>
      <c r="CJ37" s="144"/>
      <c r="CK37" s="144"/>
      <c r="CL37" s="144"/>
      <c r="CM37" s="144"/>
      <c r="CN37" s="144"/>
      <c r="CO37" s="144"/>
      <c r="CP37" s="144"/>
      <c r="CQ37" s="144"/>
      <c r="CR37" s="144"/>
      <c r="CS37" s="146" t="s">
        <v>82</v>
      </c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45"/>
      <c r="DQ37" s="144"/>
      <c r="DR37" s="144"/>
      <c r="DS37" s="182">
        <v>2335800</v>
      </c>
      <c r="DT37" s="182"/>
      <c r="DU37" s="182"/>
      <c r="DV37" s="182"/>
      <c r="DW37" s="182"/>
      <c r="DX37" s="182"/>
      <c r="DY37" s="182"/>
      <c r="DZ37" s="182"/>
      <c r="EA37" s="182"/>
      <c r="EB37" s="182"/>
      <c r="EC37" s="182"/>
      <c r="ED37" s="182"/>
      <c r="EE37" s="182"/>
      <c r="EF37" s="182">
        <v>2761600</v>
      </c>
      <c r="EG37" s="213"/>
      <c r="EH37" s="213"/>
      <c r="EI37" s="213"/>
      <c r="EJ37" s="213"/>
      <c r="EK37" s="213"/>
      <c r="EL37" s="213"/>
      <c r="EM37" s="213"/>
      <c r="EN37" s="213"/>
      <c r="EO37" s="213"/>
      <c r="EP37" s="213"/>
      <c r="EQ37" s="213"/>
      <c r="ER37" s="213"/>
      <c r="ES37" s="182">
        <f t="shared" si="1"/>
        <v>2761600</v>
      </c>
      <c r="ET37" s="213"/>
      <c r="EU37" s="213"/>
      <c r="EV37" s="213"/>
      <c r="EW37" s="213"/>
      <c r="EX37" s="213"/>
      <c r="EY37" s="213"/>
      <c r="EZ37" s="213"/>
      <c r="FA37" s="213"/>
      <c r="FB37" s="213"/>
      <c r="FC37" s="213"/>
      <c r="FD37" s="213"/>
      <c r="FE37" s="213"/>
      <c r="FF37" s="226" t="s">
        <v>52</v>
      </c>
      <c r="FG37" s="226"/>
      <c r="FH37" s="226"/>
      <c r="FI37" s="226"/>
      <c r="FJ37" s="226"/>
      <c r="FK37" s="226"/>
      <c r="FL37" s="226"/>
      <c r="FM37" s="226"/>
      <c r="FN37" s="226"/>
      <c r="FO37" s="226"/>
      <c r="FP37" s="226"/>
      <c r="FQ37" s="226"/>
      <c r="FR37" s="230"/>
      <c r="FS37" s="236"/>
    </row>
    <row r="38" s="93" customFormat="1" ht="12" hidden="1" customHeight="1" spans="1:175">
      <c r="A38" s="110" t="s">
        <v>83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32"/>
      <c r="BX38" s="133">
        <v>2110</v>
      </c>
      <c r="BY38" s="134"/>
      <c r="BZ38" s="134"/>
      <c r="CA38" s="134"/>
      <c r="CB38" s="134"/>
      <c r="CC38" s="134"/>
      <c r="CD38" s="134"/>
      <c r="CE38" s="145"/>
      <c r="CF38" s="146">
        <v>111</v>
      </c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45"/>
      <c r="CS38" s="146">
        <v>266</v>
      </c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84">
        <v>0</v>
      </c>
      <c r="DT38" s="185"/>
      <c r="DU38" s="185"/>
      <c r="DV38" s="185"/>
      <c r="DW38" s="185"/>
      <c r="DX38" s="185"/>
      <c r="DY38" s="185"/>
      <c r="DZ38" s="185"/>
      <c r="EA38" s="185"/>
      <c r="EB38" s="185"/>
      <c r="EC38" s="185"/>
      <c r="ED38" s="185"/>
      <c r="EE38" s="202"/>
      <c r="EF38" s="182">
        <v>0</v>
      </c>
      <c r="EG38" s="213"/>
      <c r="EH38" s="213"/>
      <c r="EI38" s="213"/>
      <c r="EJ38" s="213"/>
      <c r="EK38" s="213"/>
      <c r="EL38" s="213"/>
      <c r="EM38" s="213"/>
      <c r="EN38" s="213"/>
      <c r="EO38" s="213"/>
      <c r="EP38" s="213"/>
      <c r="EQ38" s="213"/>
      <c r="ER38" s="213"/>
      <c r="ES38" s="182">
        <f t="shared" ref="ES38:ES55" si="2">EF38</f>
        <v>0</v>
      </c>
      <c r="ET38" s="213"/>
      <c r="EU38" s="213"/>
      <c r="EV38" s="213"/>
      <c r="EW38" s="213"/>
      <c r="EX38" s="213"/>
      <c r="EY38" s="213"/>
      <c r="EZ38" s="213"/>
      <c r="FA38" s="213"/>
      <c r="FB38" s="213"/>
      <c r="FC38" s="213"/>
      <c r="FD38" s="213"/>
      <c r="FE38" s="213"/>
      <c r="FF38" s="155"/>
      <c r="FG38" s="156"/>
      <c r="FH38" s="156"/>
      <c r="FI38" s="156"/>
      <c r="FJ38" s="156"/>
      <c r="FK38" s="156"/>
      <c r="FL38" s="156"/>
      <c r="FM38" s="156"/>
      <c r="FN38" s="156"/>
      <c r="FO38" s="156"/>
      <c r="FP38" s="156"/>
      <c r="FQ38" s="156"/>
      <c r="FR38" s="156"/>
      <c r="FS38" s="236"/>
    </row>
    <row r="39" s="93" customFormat="1" ht="12" customHeight="1" spans="1:175">
      <c r="A39" s="108" t="s">
        <v>84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31" t="s">
        <v>85</v>
      </c>
      <c r="BY39" s="131"/>
      <c r="BZ39" s="131"/>
      <c r="CA39" s="131"/>
      <c r="CB39" s="131"/>
      <c r="CC39" s="131"/>
      <c r="CD39" s="131"/>
      <c r="CE39" s="131"/>
      <c r="CF39" s="144" t="s">
        <v>86</v>
      </c>
      <c r="CG39" s="144"/>
      <c r="CH39" s="144"/>
      <c r="CI39" s="144"/>
      <c r="CJ39" s="144"/>
      <c r="CK39" s="144"/>
      <c r="CL39" s="144"/>
      <c r="CM39" s="144"/>
      <c r="CN39" s="144"/>
      <c r="CO39" s="144"/>
      <c r="CP39" s="144"/>
      <c r="CQ39" s="144"/>
      <c r="CR39" s="144"/>
      <c r="CS39" s="146" t="s">
        <v>87</v>
      </c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45"/>
      <c r="DQ39" s="144"/>
      <c r="DR39" s="144"/>
      <c r="DS39" s="182">
        <v>3400</v>
      </c>
      <c r="DT39" s="182"/>
      <c r="DU39" s="182"/>
      <c r="DV39" s="182"/>
      <c r="DW39" s="182"/>
      <c r="DX39" s="182"/>
      <c r="DY39" s="182"/>
      <c r="DZ39" s="182"/>
      <c r="EA39" s="182"/>
      <c r="EB39" s="182"/>
      <c r="EC39" s="182"/>
      <c r="ED39" s="182"/>
      <c r="EE39" s="182"/>
      <c r="EF39" s="182">
        <v>0</v>
      </c>
      <c r="EG39" s="213"/>
      <c r="EH39" s="213"/>
      <c r="EI39" s="213"/>
      <c r="EJ39" s="213"/>
      <c r="EK39" s="213"/>
      <c r="EL39" s="213"/>
      <c r="EM39" s="213"/>
      <c r="EN39" s="213"/>
      <c r="EO39" s="213"/>
      <c r="EP39" s="213"/>
      <c r="EQ39" s="213"/>
      <c r="ER39" s="213"/>
      <c r="ES39" s="182">
        <f t="shared" si="2"/>
        <v>0</v>
      </c>
      <c r="ET39" s="213"/>
      <c r="EU39" s="213"/>
      <c r="EV39" s="213"/>
      <c r="EW39" s="213"/>
      <c r="EX39" s="213"/>
      <c r="EY39" s="213"/>
      <c r="EZ39" s="213"/>
      <c r="FA39" s="213"/>
      <c r="FB39" s="213"/>
      <c r="FC39" s="213"/>
      <c r="FD39" s="213"/>
      <c r="FE39" s="213"/>
      <c r="FF39" s="226" t="s">
        <v>52</v>
      </c>
      <c r="FG39" s="226"/>
      <c r="FH39" s="226"/>
      <c r="FI39" s="226"/>
      <c r="FJ39" s="226"/>
      <c r="FK39" s="226"/>
      <c r="FL39" s="226"/>
      <c r="FM39" s="226"/>
      <c r="FN39" s="226"/>
      <c r="FO39" s="226"/>
      <c r="FP39" s="226"/>
      <c r="FQ39" s="226"/>
      <c r="FR39" s="230"/>
      <c r="FS39" s="236"/>
    </row>
    <row r="40" s="93" customFormat="1" ht="12" hidden="1" customHeight="1" spans="1:175">
      <c r="A40" s="110" t="s">
        <v>88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32"/>
      <c r="BX40" s="133">
        <v>2120</v>
      </c>
      <c r="BY40" s="134"/>
      <c r="BZ40" s="134"/>
      <c r="CA40" s="134"/>
      <c r="CB40" s="134"/>
      <c r="CC40" s="134"/>
      <c r="CD40" s="134"/>
      <c r="CE40" s="145"/>
      <c r="CF40" s="146">
        <v>112</v>
      </c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45"/>
      <c r="CS40" s="146">
        <v>226</v>
      </c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84"/>
      <c r="DT40" s="185"/>
      <c r="DU40" s="185"/>
      <c r="DV40" s="185"/>
      <c r="DW40" s="185"/>
      <c r="DX40" s="185"/>
      <c r="DY40" s="185"/>
      <c r="DZ40" s="185"/>
      <c r="EA40" s="185"/>
      <c r="EB40" s="185"/>
      <c r="EC40" s="185"/>
      <c r="ED40" s="185"/>
      <c r="EE40" s="202"/>
      <c r="EF40" s="182">
        <f t="shared" ref="EF40:EF44" si="3">DS40</f>
        <v>0</v>
      </c>
      <c r="EG40" s="213"/>
      <c r="EH40" s="213"/>
      <c r="EI40" s="213"/>
      <c r="EJ40" s="213"/>
      <c r="EK40" s="213"/>
      <c r="EL40" s="213"/>
      <c r="EM40" s="213"/>
      <c r="EN40" s="213"/>
      <c r="EO40" s="213"/>
      <c r="EP40" s="213"/>
      <c r="EQ40" s="213"/>
      <c r="ER40" s="213"/>
      <c r="ES40" s="182">
        <f t="shared" si="2"/>
        <v>0</v>
      </c>
      <c r="ET40" s="213"/>
      <c r="EU40" s="213"/>
      <c r="EV40" s="213"/>
      <c r="EW40" s="213"/>
      <c r="EX40" s="213"/>
      <c r="EY40" s="213"/>
      <c r="EZ40" s="213"/>
      <c r="FA40" s="213"/>
      <c r="FB40" s="213"/>
      <c r="FC40" s="213"/>
      <c r="FD40" s="213"/>
      <c r="FE40" s="213"/>
      <c r="FF40" s="155"/>
      <c r="FG40" s="156"/>
      <c r="FH40" s="156"/>
      <c r="FI40" s="156"/>
      <c r="FJ40" s="156"/>
      <c r="FK40" s="156"/>
      <c r="FL40" s="156"/>
      <c r="FM40" s="156"/>
      <c r="FN40" s="156"/>
      <c r="FO40" s="156"/>
      <c r="FP40" s="156"/>
      <c r="FQ40" s="156"/>
      <c r="FR40" s="156"/>
      <c r="FS40" s="236"/>
    </row>
    <row r="41" s="93" customFormat="1" ht="18.75" hidden="1" customHeight="1" spans="1:175">
      <c r="A41" s="110" t="s">
        <v>89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32"/>
      <c r="BX41" s="133">
        <v>2120</v>
      </c>
      <c r="BY41" s="134"/>
      <c r="BZ41" s="134"/>
      <c r="CA41" s="134"/>
      <c r="CB41" s="134"/>
      <c r="CC41" s="134"/>
      <c r="CD41" s="134"/>
      <c r="CE41" s="145"/>
      <c r="CF41" s="146">
        <v>112</v>
      </c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45"/>
      <c r="CS41" s="146">
        <v>266</v>
      </c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84"/>
      <c r="DT41" s="185"/>
      <c r="DU41" s="185"/>
      <c r="DV41" s="185"/>
      <c r="DW41" s="185"/>
      <c r="DX41" s="185"/>
      <c r="DY41" s="185"/>
      <c r="DZ41" s="185"/>
      <c r="EA41" s="185"/>
      <c r="EB41" s="185"/>
      <c r="EC41" s="185"/>
      <c r="ED41" s="185"/>
      <c r="EE41" s="202"/>
      <c r="EF41" s="182">
        <f t="shared" si="3"/>
        <v>0</v>
      </c>
      <c r="EG41" s="213"/>
      <c r="EH41" s="213"/>
      <c r="EI41" s="213"/>
      <c r="EJ41" s="213"/>
      <c r="EK41" s="213"/>
      <c r="EL41" s="213"/>
      <c r="EM41" s="213"/>
      <c r="EN41" s="213"/>
      <c r="EO41" s="213"/>
      <c r="EP41" s="213"/>
      <c r="EQ41" s="213"/>
      <c r="ER41" s="213"/>
      <c r="ES41" s="182">
        <f t="shared" si="2"/>
        <v>0</v>
      </c>
      <c r="ET41" s="213"/>
      <c r="EU41" s="213"/>
      <c r="EV41" s="213"/>
      <c r="EW41" s="213"/>
      <c r="EX41" s="213"/>
      <c r="EY41" s="213"/>
      <c r="EZ41" s="213"/>
      <c r="FA41" s="213"/>
      <c r="FB41" s="213"/>
      <c r="FC41" s="213"/>
      <c r="FD41" s="213"/>
      <c r="FE41" s="213"/>
      <c r="FF41" s="155"/>
      <c r="FG41" s="156"/>
      <c r="FH41" s="156"/>
      <c r="FI41" s="156"/>
      <c r="FJ41" s="156"/>
      <c r="FK41" s="156"/>
      <c r="FL41" s="156"/>
      <c r="FM41" s="156"/>
      <c r="FN41" s="156"/>
      <c r="FO41" s="156"/>
      <c r="FP41" s="156"/>
      <c r="FQ41" s="156"/>
      <c r="FR41" s="156"/>
      <c r="FS41" s="236"/>
    </row>
    <row r="42" s="93" customFormat="1" ht="12" hidden="1" customHeight="1" spans="1:175">
      <c r="A42" s="108" t="s">
        <v>90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33">
        <v>2630</v>
      </c>
      <c r="BY42" s="134"/>
      <c r="BZ42" s="134"/>
      <c r="CA42" s="134"/>
      <c r="CB42" s="134"/>
      <c r="CC42" s="134"/>
      <c r="CD42" s="134"/>
      <c r="CE42" s="145"/>
      <c r="CF42" s="146">
        <v>243</v>
      </c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45"/>
      <c r="CS42" s="146">
        <v>226</v>
      </c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61"/>
      <c r="DR42" s="161"/>
      <c r="DS42" s="184">
        <v>0</v>
      </c>
      <c r="DT42" s="185"/>
      <c r="DU42" s="185"/>
      <c r="DV42" s="185"/>
      <c r="DW42" s="185"/>
      <c r="DX42" s="185"/>
      <c r="DY42" s="185"/>
      <c r="DZ42" s="185"/>
      <c r="EA42" s="185"/>
      <c r="EB42" s="185"/>
      <c r="EC42" s="185"/>
      <c r="ED42" s="203"/>
      <c r="EE42" s="204"/>
      <c r="EF42" s="184">
        <v>0</v>
      </c>
      <c r="EG42" s="185"/>
      <c r="EH42" s="185"/>
      <c r="EI42" s="185"/>
      <c r="EJ42" s="185"/>
      <c r="EK42" s="185"/>
      <c r="EL42" s="185"/>
      <c r="EM42" s="185"/>
      <c r="EN42" s="185"/>
      <c r="EO42" s="185"/>
      <c r="EP42" s="185"/>
      <c r="EQ42" s="185"/>
      <c r="ER42" s="202"/>
      <c r="ES42" s="184">
        <v>0</v>
      </c>
      <c r="ET42" s="185"/>
      <c r="EU42" s="185"/>
      <c r="EV42" s="185"/>
      <c r="EW42" s="185"/>
      <c r="EX42" s="185"/>
      <c r="EY42" s="185"/>
      <c r="EZ42" s="185"/>
      <c r="FA42" s="185"/>
      <c r="FB42" s="185"/>
      <c r="FC42" s="202"/>
      <c r="FD42" s="213"/>
      <c r="FE42" s="213"/>
      <c r="FF42" s="228"/>
      <c r="FG42" s="229"/>
      <c r="FH42" s="229"/>
      <c r="FI42" s="229"/>
      <c r="FJ42" s="229"/>
      <c r="FK42" s="229"/>
      <c r="FL42" s="229"/>
      <c r="FM42" s="229"/>
      <c r="FN42" s="229"/>
      <c r="FO42" s="229"/>
      <c r="FP42" s="229"/>
      <c r="FQ42" s="229"/>
      <c r="FR42" s="229"/>
      <c r="FS42" s="236"/>
    </row>
    <row r="43" s="93" customFormat="1" ht="12" customHeight="1" spans="1:175">
      <c r="A43" s="108" t="s">
        <v>91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31" t="s">
        <v>92</v>
      </c>
      <c r="BY43" s="131"/>
      <c r="BZ43" s="131"/>
      <c r="CA43" s="131"/>
      <c r="CB43" s="131"/>
      <c r="CC43" s="131"/>
      <c r="CD43" s="131"/>
      <c r="CE43" s="131"/>
      <c r="CF43" s="144" t="s">
        <v>93</v>
      </c>
      <c r="CG43" s="144"/>
      <c r="CH43" s="144"/>
      <c r="CI43" s="144"/>
      <c r="CJ43" s="144"/>
      <c r="CK43" s="144"/>
      <c r="CL43" s="144"/>
      <c r="CM43" s="144"/>
      <c r="CN43" s="144"/>
      <c r="CO43" s="144"/>
      <c r="CP43" s="144"/>
      <c r="CQ43" s="144"/>
      <c r="CR43" s="144"/>
      <c r="CS43" s="146" t="s">
        <v>94</v>
      </c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4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45"/>
      <c r="DQ43" s="144"/>
      <c r="DR43" s="144"/>
      <c r="DS43" s="182">
        <v>9500</v>
      </c>
      <c r="DT43" s="182"/>
      <c r="DU43" s="182"/>
      <c r="DV43" s="182"/>
      <c r="DW43" s="182"/>
      <c r="DX43" s="182"/>
      <c r="DY43" s="182"/>
      <c r="DZ43" s="182"/>
      <c r="EA43" s="182"/>
      <c r="EB43" s="182"/>
      <c r="EC43" s="182"/>
      <c r="ED43" s="182"/>
      <c r="EE43" s="182"/>
      <c r="EF43" s="182">
        <v>0</v>
      </c>
      <c r="EG43" s="213"/>
      <c r="EH43" s="213"/>
      <c r="EI43" s="213"/>
      <c r="EJ43" s="213"/>
      <c r="EK43" s="213"/>
      <c r="EL43" s="213"/>
      <c r="EM43" s="213"/>
      <c r="EN43" s="213"/>
      <c r="EO43" s="213"/>
      <c r="EP43" s="213"/>
      <c r="EQ43" s="213"/>
      <c r="ER43" s="213"/>
      <c r="ES43" s="182">
        <f t="shared" si="2"/>
        <v>0</v>
      </c>
      <c r="ET43" s="213"/>
      <c r="EU43" s="213"/>
      <c r="EV43" s="213"/>
      <c r="EW43" s="213"/>
      <c r="EX43" s="213"/>
      <c r="EY43" s="213"/>
      <c r="EZ43" s="213"/>
      <c r="FA43" s="213"/>
      <c r="FB43" s="213"/>
      <c r="FC43" s="213"/>
      <c r="FD43" s="213"/>
      <c r="FE43" s="213"/>
      <c r="FF43" s="226" t="s">
        <v>52</v>
      </c>
      <c r="FG43" s="226"/>
      <c r="FH43" s="226"/>
      <c r="FI43" s="226"/>
      <c r="FJ43" s="226"/>
      <c r="FK43" s="226"/>
      <c r="FL43" s="226"/>
      <c r="FM43" s="226"/>
      <c r="FN43" s="226"/>
      <c r="FO43" s="226"/>
      <c r="FP43" s="226"/>
      <c r="FQ43" s="226"/>
      <c r="FR43" s="230"/>
      <c r="FS43" s="236"/>
    </row>
    <row r="44" s="93" customFormat="1" ht="12" hidden="1" customHeight="1" spans="1:175">
      <c r="A44" s="108" t="s">
        <v>95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33">
        <v>2640</v>
      </c>
      <c r="BY44" s="134"/>
      <c r="BZ44" s="134"/>
      <c r="CA44" s="134"/>
      <c r="CB44" s="134"/>
      <c r="CC44" s="134"/>
      <c r="CD44" s="134"/>
      <c r="CE44" s="145"/>
      <c r="CF44" s="146">
        <v>244</v>
      </c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45"/>
      <c r="CS44" s="146">
        <v>222</v>
      </c>
      <c r="CT44" s="134"/>
      <c r="CU44" s="134"/>
      <c r="CV44" s="134"/>
      <c r="CW44" s="134"/>
      <c r="CX44" s="134"/>
      <c r="CY44" s="134"/>
      <c r="CZ44" s="134"/>
      <c r="DA44" s="134"/>
      <c r="DB44" s="134"/>
      <c r="DC44" s="134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45"/>
      <c r="DQ44" s="144"/>
      <c r="DR44" s="144"/>
      <c r="DS44" s="184"/>
      <c r="DT44" s="185"/>
      <c r="DU44" s="185"/>
      <c r="DV44" s="185"/>
      <c r="DW44" s="185"/>
      <c r="DX44" s="185"/>
      <c r="DY44" s="185"/>
      <c r="DZ44" s="185"/>
      <c r="EA44" s="185"/>
      <c r="EB44" s="185"/>
      <c r="EC44" s="185"/>
      <c r="ED44" s="185"/>
      <c r="EE44" s="202"/>
      <c r="EF44" s="182">
        <f t="shared" si="3"/>
        <v>0</v>
      </c>
      <c r="EG44" s="213"/>
      <c r="EH44" s="213"/>
      <c r="EI44" s="213"/>
      <c r="EJ44" s="213"/>
      <c r="EK44" s="213"/>
      <c r="EL44" s="213"/>
      <c r="EM44" s="213"/>
      <c r="EN44" s="213"/>
      <c r="EO44" s="213"/>
      <c r="EP44" s="213"/>
      <c r="EQ44" s="213"/>
      <c r="ER44" s="213"/>
      <c r="ES44" s="182">
        <f t="shared" si="2"/>
        <v>0</v>
      </c>
      <c r="ET44" s="213"/>
      <c r="EU44" s="213"/>
      <c r="EV44" s="213"/>
      <c r="EW44" s="213"/>
      <c r="EX44" s="213"/>
      <c r="EY44" s="213"/>
      <c r="EZ44" s="213"/>
      <c r="FA44" s="213"/>
      <c r="FB44" s="213"/>
      <c r="FC44" s="213"/>
      <c r="FD44" s="213"/>
      <c r="FE44" s="213"/>
      <c r="FF44" s="155"/>
      <c r="FG44" s="156"/>
      <c r="FH44" s="156"/>
      <c r="FI44" s="156"/>
      <c r="FJ44" s="156"/>
      <c r="FK44" s="156"/>
      <c r="FL44" s="156"/>
      <c r="FM44" s="156"/>
      <c r="FN44" s="156"/>
      <c r="FO44" s="156"/>
      <c r="FP44" s="156"/>
      <c r="FQ44" s="156"/>
      <c r="FR44" s="156"/>
      <c r="FS44" s="236"/>
    </row>
    <row r="45" s="93" customFormat="1" ht="12" customHeight="1" spans="1:175">
      <c r="A45" s="108" t="s">
        <v>96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31" t="s">
        <v>92</v>
      </c>
      <c r="BY45" s="131"/>
      <c r="BZ45" s="131"/>
      <c r="CA45" s="131"/>
      <c r="CB45" s="131"/>
      <c r="CC45" s="131"/>
      <c r="CD45" s="131"/>
      <c r="CE45" s="131"/>
      <c r="CF45" s="144" t="s">
        <v>93</v>
      </c>
      <c r="CG45" s="144"/>
      <c r="CH45" s="144"/>
      <c r="CI45" s="144"/>
      <c r="CJ45" s="144"/>
      <c r="CK45" s="144"/>
      <c r="CL45" s="144"/>
      <c r="CM45" s="144"/>
      <c r="CN45" s="144"/>
      <c r="CO45" s="144"/>
      <c r="CP45" s="144"/>
      <c r="CQ45" s="144"/>
      <c r="CR45" s="144"/>
      <c r="CS45" s="146" t="s">
        <v>97</v>
      </c>
      <c r="CT45" s="134"/>
      <c r="CU45" s="134"/>
      <c r="CV45" s="134"/>
      <c r="CW45" s="134"/>
      <c r="CX45" s="134"/>
      <c r="CY45" s="134"/>
      <c r="CZ45" s="134"/>
      <c r="DA45" s="134"/>
      <c r="DB45" s="134"/>
      <c r="DC45" s="134"/>
      <c r="DD45" s="134"/>
      <c r="DE45" s="134"/>
      <c r="DF45" s="134"/>
      <c r="DG45" s="134"/>
      <c r="DH45" s="134"/>
      <c r="DI45" s="134"/>
      <c r="DJ45" s="134"/>
      <c r="DK45" s="134"/>
      <c r="DL45" s="134"/>
      <c r="DM45" s="134"/>
      <c r="DN45" s="134"/>
      <c r="DO45" s="134"/>
      <c r="DP45" s="145"/>
      <c r="DQ45" s="144"/>
      <c r="DR45" s="144"/>
      <c r="DS45" s="182">
        <v>29800</v>
      </c>
      <c r="DT45" s="182"/>
      <c r="DU45" s="182"/>
      <c r="DV45" s="182"/>
      <c r="DW45" s="182"/>
      <c r="DX45" s="182"/>
      <c r="DY45" s="182"/>
      <c r="DZ45" s="182"/>
      <c r="EA45" s="182"/>
      <c r="EB45" s="182"/>
      <c r="EC45" s="182"/>
      <c r="ED45" s="182"/>
      <c r="EE45" s="182"/>
      <c r="EF45" s="182">
        <v>29800</v>
      </c>
      <c r="EG45" s="213"/>
      <c r="EH45" s="213"/>
      <c r="EI45" s="213"/>
      <c r="EJ45" s="213"/>
      <c r="EK45" s="213"/>
      <c r="EL45" s="213"/>
      <c r="EM45" s="213"/>
      <c r="EN45" s="213"/>
      <c r="EO45" s="213"/>
      <c r="EP45" s="213"/>
      <c r="EQ45" s="213"/>
      <c r="ER45" s="213"/>
      <c r="ES45" s="182">
        <f t="shared" si="2"/>
        <v>29800</v>
      </c>
      <c r="ET45" s="213"/>
      <c r="EU45" s="213"/>
      <c r="EV45" s="213"/>
      <c r="EW45" s="213"/>
      <c r="EX45" s="213"/>
      <c r="EY45" s="213"/>
      <c r="EZ45" s="213"/>
      <c r="FA45" s="213"/>
      <c r="FB45" s="213"/>
      <c r="FC45" s="213"/>
      <c r="FD45" s="213"/>
      <c r="FE45" s="213"/>
      <c r="FF45" s="226" t="s">
        <v>52</v>
      </c>
      <c r="FG45" s="226"/>
      <c r="FH45" s="226"/>
      <c r="FI45" s="226"/>
      <c r="FJ45" s="226"/>
      <c r="FK45" s="226"/>
      <c r="FL45" s="226"/>
      <c r="FM45" s="226"/>
      <c r="FN45" s="226"/>
      <c r="FO45" s="226"/>
      <c r="FP45" s="226"/>
      <c r="FQ45" s="226"/>
      <c r="FR45" s="230"/>
      <c r="FS45" s="236"/>
    </row>
    <row r="46" s="93" customFormat="1" ht="12" customHeight="1" spans="1:175">
      <c r="A46" s="108" t="s">
        <v>98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31" t="s">
        <v>92</v>
      </c>
      <c r="BY46" s="131"/>
      <c r="BZ46" s="131"/>
      <c r="CA46" s="131"/>
      <c r="CB46" s="131"/>
      <c r="CC46" s="131"/>
      <c r="CD46" s="131"/>
      <c r="CE46" s="131"/>
      <c r="CF46" s="144" t="s">
        <v>93</v>
      </c>
      <c r="CG46" s="144"/>
      <c r="CH46" s="144"/>
      <c r="CI46" s="144"/>
      <c r="CJ46" s="144"/>
      <c r="CK46" s="144"/>
      <c r="CL46" s="144"/>
      <c r="CM46" s="144"/>
      <c r="CN46" s="144"/>
      <c r="CO46" s="144"/>
      <c r="CP46" s="144"/>
      <c r="CQ46" s="144"/>
      <c r="CR46" s="144"/>
      <c r="CS46" s="146" t="s">
        <v>99</v>
      </c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134"/>
      <c r="DF46" s="134"/>
      <c r="DG46" s="134"/>
      <c r="DH46" s="134"/>
      <c r="DI46" s="134"/>
      <c r="DJ46" s="134"/>
      <c r="DK46" s="134"/>
      <c r="DL46" s="134"/>
      <c r="DM46" s="134"/>
      <c r="DN46" s="134"/>
      <c r="DO46" s="134"/>
      <c r="DP46" s="145"/>
      <c r="DQ46" s="144"/>
      <c r="DR46" s="144"/>
      <c r="DS46" s="182">
        <v>106500</v>
      </c>
      <c r="DT46" s="182"/>
      <c r="DU46" s="182"/>
      <c r="DV46" s="182"/>
      <c r="DW46" s="182"/>
      <c r="DX46" s="182"/>
      <c r="DY46" s="182"/>
      <c r="DZ46" s="182"/>
      <c r="EA46" s="182"/>
      <c r="EB46" s="182"/>
      <c r="EC46" s="182"/>
      <c r="ED46" s="182"/>
      <c r="EE46" s="182"/>
      <c r="EF46" s="182">
        <v>0</v>
      </c>
      <c r="EG46" s="213"/>
      <c r="EH46" s="213"/>
      <c r="EI46" s="213"/>
      <c r="EJ46" s="213"/>
      <c r="EK46" s="213"/>
      <c r="EL46" s="213"/>
      <c r="EM46" s="213"/>
      <c r="EN46" s="213"/>
      <c r="EO46" s="213"/>
      <c r="EP46" s="213"/>
      <c r="EQ46" s="213"/>
      <c r="ER46" s="213"/>
      <c r="ES46" s="182">
        <f t="shared" si="2"/>
        <v>0</v>
      </c>
      <c r="ET46" s="213"/>
      <c r="EU46" s="213"/>
      <c r="EV46" s="213"/>
      <c r="EW46" s="213"/>
      <c r="EX46" s="213"/>
      <c r="EY46" s="213"/>
      <c r="EZ46" s="213"/>
      <c r="FA46" s="213"/>
      <c r="FB46" s="213"/>
      <c r="FC46" s="213"/>
      <c r="FD46" s="213"/>
      <c r="FE46" s="213"/>
      <c r="FF46" s="226" t="s">
        <v>52</v>
      </c>
      <c r="FG46" s="226"/>
      <c r="FH46" s="226"/>
      <c r="FI46" s="226"/>
      <c r="FJ46" s="226"/>
      <c r="FK46" s="226"/>
      <c r="FL46" s="226"/>
      <c r="FM46" s="226"/>
      <c r="FN46" s="226"/>
      <c r="FO46" s="226"/>
      <c r="FP46" s="226"/>
      <c r="FQ46" s="226"/>
      <c r="FR46" s="230"/>
      <c r="FS46" s="236"/>
    </row>
    <row r="47" s="93" customFormat="1" ht="12" customHeight="1" spans="1:175">
      <c r="A47" s="108" t="s">
        <v>100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31" t="s">
        <v>92</v>
      </c>
      <c r="BY47" s="131"/>
      <c r="BZ47" s="131"/>
      <c r="CA47" s="131"/>
      <c r="CB47" s="131"/>
      <c r="CC47" s="131"/>
      <c r="CD47" s="131"/>
      <c r="CE47" s="131"/>
      <c r="CF47" s="144" t="s">
        <v>93</v>
      </c>
      <c r="CG47" s="144"/>
      <c r="CH47" s="144"/>
      <c r="CI47" s="144"/>
      <c r="CJ47" s="144"/>
      <c r="CK47" s="144"/>
      <c r="CL47" s="144"/>
      <c r="CM47" s="144"/>
      <c r="CN47" s="144"/>
      <c r="CO47" s="144"/>
      <c r="CP47" s="144"/>
      <c r="CQ47" s="144"/>
      <c r="CR47" s="144"/>
      <c r="CS47" s="146" t="s">
        <v>101</v>
      </c>
      <c r="CT47" s="134"/>
      <c r="CU47" s="134"/>
      <c r="CV47" s="134"/>
      <c r="CW47" s="134"/>
      <c r="CX47" s="134"/>
      <c r="CY47" s="134"/>
      <c r="CZ47" s="134"/>
      <c r="DA47" s="134"/>
      <c r="DB47" s="134"/>
      <c r="DC47" s="134"/>
      <c r="DD47" s="134"/>
      <c r="DE47" s="134"/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45"/>
      <c r="DQ47" s="144"/>
      <c r="DR47" s="144"/>
      <c r="DS47" s="182">
        <v>883151.61</v>
      </c>
      <c r="DT47" s="182"/>
      <c r="DU47" s="182"/>
      <c r="DV47" s="182"/>
      <c r="DW47" s="182"/>
      <c r="DX47" s="182"/>
      <c r="DY47" s="182"/>
      <c r="DZ47" s="182"/>
      <c r="EA47" s="182"/>
      <c r="EB47" s="182"/>
      <c r="EC47" s="182"/>
      <c r="ED47" s="182"/>
      <c r="EE47" s="182"/>
      <c r="EF47" s="182">
        <v>0</v>
      </c>
      <c r="EG47" s="213"/>
      <c r="EH47" s="213"/>
      <c r="EI47" s="213"/>
      <c r="EJ47" s="213"/>
      <c r="EK47" s="213"/>
      <c r="EL47" s="213"/>
      <c r="EM47" s="213"/>
      <c r="EN47" s="213"/>
      <c r="EO47" s="213"/>
      <c r="EP47" s="213"/>
      <c r="EQ47" s="213"/>
      <c r="ER47" s="213"/>
      <c r="ES47" s="182">
        <f t="shared" si="2"/>
        <v>0</v>
      </c>
      <c r="ET47" s="213"/>
      <c r="EU47" s="213"/>
      <c r="EV47" s="213"/>
      <c r="EW47" s="213"/>
      <c r="EX47" s="213"/>
      <c r="EY47" s="213"/>
      <c r="EZ47" s="213"/>
      <c r="FA47" s="213"/>
      <c r="FB47" s="213"/>
      <c r="FC47" s="213"/>
      <c r="FD47" s="213"/>
      <c r="FE47" s="213"/>
      <c r="FF47" s="226" t="s">
        <v>52</v>
      </c>
      <c r="FG47" s="226"/>
      <c r="FH47" s="226"/>
      <c r="FI47" s="226"/>
      <c r="FJ47" s="226"/>
      <c r="FK47" s="226"/>
      <c r="FL47" s="226"/>
      <c r="FM47" s="226"/>
      <c r="FN47" s="226"/>
      <c r="FO47" s="226"/>
      <c r="FP47" s="226"/>
      <c r="FQ47" s="226"/>
      <c r="FR47" s="230"/>
      <c r="FS47" s="236"/>
    </row>
    <row r="48" s="93" customFormat="1" ht="12" hidden="1" customHeight="1" spans="1:175">
      <c r="A48" s="108" t="s">
        <v>102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31" t="s">
        <v>92</v>
      </c>
      <c r="BY48" s="131"/>
      <c r="BZ48" s="131"/>
      <c r="CA48" s="131"/>
      <c r="CB48" s="131"/>
      <c r="CC48" s="131"/>
      <c r="CD48" s="131"/>
      <c r="CE48" s="131"/>
      <c r="CF48" s="144" t="s">
        <v>93</v>
      </c>
      <c r="CG48" s="144"/>
      <c r="CH48" s="144"/>
      <c r="CI48" s="144"/>
      <c r="CJ48" s="144"/>
      <c r="CK48" s="144"/>
      <c r="CL48" s="144"/>
      <c r="CM48" s="144"/>
      <c r="CN48" s="144"/>
      <c r="CO48" s="144"/>
      <c r="CP48" s="144"/>
      <c r="CQ48" s="144"/>
      <c r="CR48" s="144"/>
      <c r="CS48" s="146" t="s">
        <v>103</v>
      </c>
      <c r="CT48" s="134"/>
      <c r="CU48" s="134"/>
      <c r="CV48" s="134"/>
      <c r="CW48" s="134"/>
      <c r="CX48" s="134"/>
      <c r="CY48" s="134"/>
      <c r="CZ48" s="134"/>
      <c r="DA48" s="134"/>
      <c r="DB48" s="134"/>
      <c r="DC48" s="134"/>
      <c r="DD48" s="134"/>
      <c r="DE48" s="134"/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45"/>
      <c r="DQ48" s="144"/>
      <c r="DR48" s="144"/>
      <c r="DS48" s="182">
        <v>0</v>
      </c>
      <c r="DT48" s="182"/>
      <c r="DU48" s="182"/>
      <c r="DV48" s="182"/>
      <c r="DW48" s="182"/>
      <c r="DX48" s="182"/>
      <c r="DY48" s="182"/>
      <c r="DZ48" s="182"/>
      <c r="EA48" s="182"/>
      <c r="EB48" s="182"/>
      <c r="EC48" s="182"/>
      <c r="ED48" s="182"/>
      <c r="EE48" s="182"/>
      <c r="EF48" s="182">
        <v>0</v>
      </c>
      <c r="EG48" s="213"/>
      <c r="EH48" s="213"/>
      <c r="EI48" s="213"/>
      <c r="EJ48" s="213"/>
      <c r="EK48" s="213"/>
      <c r="EL48" s="213"/>
      <c r="EM48" s="213"/>
      <c r="EN48" s="213"/>
      <c r="EO48" s="213"/>
      <c r="EP48" s="213"/>
      <c r="EQ48" s="213"/>
      <c r="ER48" s="213"/>
      <c r="ES48" s="182">
        <f t="shared" si="2"/>
        <v>0</v>
      </c>
      <c r="ET48" s="213"/>
      <c r="EU48" s="213"/>
      <c r="EV48" s="213"/>
      <c r="EW48" s="213"/>
      <c r="EX48" s="213"/>
      <c r="EY48" s="213"/>
      <c r="EZ48" s="213"/>
      <c r="FA48" s="213"/>
      <c r="FB48" s="213"/>
      <c r="FC48" s="213"/>
      <c r="FD48" s="213"/>
      <c r="FE48" s="213"/>
      <c r="FF48" s="226" t="s">
        <v>52</v>
      </c>
      <c r="FG48" s="226"/>
      <c r="FH48" s="226"/>
      <c r="FI48" s="226"/>
      <c r="FJ48" s="226"/>
      <c r="FK48" s="226"/>
      <c r="FL48" s="226"/>
      <c r="FM48" s="226"/>
      <c r="FN48" s="226"/>
      <c r="FO48" s="226"/>
      <c r="FP48" s="226"/>
      <c r="FQ48" s="226"/>
      <c r="FR48" s="230"/>
      <c r="FS48" s="236"/>
    </row>
    <row r="49" s="93" customFormat="1" ht="12" hidden="1" customHeight="1" spans="1:175">
      <c r="A49" s="112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35"/>
      <c r="BX49" s="131" t="s">
        <v>92</v>
      </c>
      <c r="BY49" s="131"/>
      <c r="BZ49" s="131"/>
      <c r="CA49" s="131"/>
      <c r="CB49" s="131"/>
      <c r="CC49" s="131"/>
      <c r="CD49" s="131"/>
      <c r="CE49" s="131"/>
      <c r="CF49" s="144" t="s">
        <v>93</v>
      </c>
      <c r="CG49" s="144"/>
      <c r="CH49" s="144"/>
      <c r="CI49" s="144"/>
      <c r="CJ49" s="144"/>
      <c r="CK49" s="144"/>
      <c r="CL49" s="144"/>
      <c r="CM49" s="144"/>
      <c r="CN49" s="144"/>
      <c r="CO49" s="144"/>
      <c r="CP49" s="144"/>
      <c r="CQ49" s="144"/>
      <c r="CR49" s="144"/>
      <c r="CS49" s="146">
        <v>342</v>
      </c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134"/>
      <c r="DF49" s="134"/>
      <c r="DG49" s="134"/>
      <c r="DH49" s="134"/>
      <c r="DI49" s="134"/>
      <c r="DJ49" s="134"/>
      <c r="DK49" s="134"/>
      <c r="DL49" s="134"/>
      <c r="DM49" s="134"/>
      <c r="DN49" s="134"/>
      <c r="DO49" s="134"/>
      <c r="DP49" s="134"/>
      <c r="DQ49" s="161"/>
      <c r="DR49" s="161"/>
      <c r="DS49" s="184">
        <v>0</v>
      </c>
      <c r="DT49" s="185"/>
      <c r="DU49" s="185"/>
      <c r="DV49" s="185"/>
      <c r="DW49" s="185"/>
      <c r="DX49" s="185"/>
      <c r="DY49" s="185"/>
      <c r="DZ49" s="185"/>
      <c r="EA49" s="185"/>
      <c r="EB49" s="185"/>
      <c r="EC49" s="185"/>
      <c r="ED49" s="203"/>
      <c r="EE49" s="204"/>
      <c r="EF49" s="205"/>
      <c r="EG49" s="214"/>
      <c r="EH49" s="214"/>
      <c r="EI49" s="214"/>
      <c r="EJ49" s="214"/>
      <c r="EK49" s="214"/>
      <c r="EL49" s="214"/>
      <c r="EM49" s="214"/>
      <c r="EN49" s="214"/>
      <c r="EO49" s="214"/>
      <c r="EP49" s="214"/>
      <c r="EQ49" s="214"/>
      <c r="ER49" s="215"/>
      <c r="ES49" s="205"/>
      <c r="ET49" s="214"/>
      <c r="EU49" s="214"/>
      <c r="EV49" s="214"/>
      <c r="EW49" s="214"/>
      <c r="EX49" s="214"/>
      <c r="EY49" s="214"/>
      <c r="EZ49" s="214"/>
      <c r="FA49" s="214"/>
      <c r="FB49" s="214"/>
      <c r="FC49" s="215"/>
      <c r="FD49" s="213"/>
      <c r="FE49" s="213"/>
      <c r="FF49" s="230"/>
      <c r="FG49" s="231"/>
      <c r="FH49" s="231"/>
      <c r="FI49" s="231"/>
      <c r="FJ49" s="231"/>
      <c r="FK49" s="231"/>
      <c r="FL49" s="231"/>
      <c r="FM49" s="231"/>
      <c r="FN49" s="231"/>
      <c r="FO49" s="231"/>
      <c r="FP49" s="231"/>
      <c r="FQ49" s="231"/>
      <c r="FR49" s="231"/>
      <c r="FS49" s="236"/>
    </row>
    <row r="50" s="93" customFormat="1" ht="12" hidden="1" customHeight="1" spans="1:175">
      <c r="A50" s="108" t="s">
        <v>104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8"/>
      <c r="BR50" s="108"/>
      <c r="BS50" s="108"/>
      <c r="BT50" s="108"/>
      <c r="BU50" s="108"/>
      <c r="BV50" s="108"/>
      <c r="BW50" s="108"/>
      <c r="BX50" s="133">
        <v>2640</v>
      </c>
      <c r="BY50" s="134"/>
      <c r="BZ50" s="134"/>
      <c r="CA50" s="134"/>
      <c r="CB50" s="134"/>
      <c r="CC50" s="134"/>
      <c r="CD50" s="134"/>
      <c r="CE50" s="145"/>
      <c r="CF50" s="146">
        <v>244</v>
      </c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45"/>
      <c r="CS50" s="146">
        <v>343</v>
      </c>
      <c r="CT50" s="134"/>
      <c r="CU50" s="134"/>
      <c r="CV50" s="134"/>
      <c r="CW50" s="134"/>
      <c r="CX50" s="134"/>
      <c r="CY50" s="134"/>
      <c r="CZ50" s="134"/>
      <c r="DA50" s="134"/>
      <c r="DB50" s="134"/>
      <c r="DC50" s="134"/>
      <c r="DD50" s="134"/>
      <c r="DE50" s="134"/>
      <c r="DF50" s="134"/>
      <c r="DG50" s="134"/>
      <c r="DH50" s="134"/>
      <c r="DI50" s="134"/>
      <c r="DJ50" s="134"/>
      <c r="DK50" s="134"/>
      <c r="DL50" s="134"/>
      <c r="DM50" s="134"/>
      <c r="DN50" s="134"/>
      <c r="DO50" s="134"/>
      <c r="DP50" s="134"/>
      <c r="DQ50" s="161"/>
      <c r="DR50" s="161"/>
      <c r="DS50" s="186">
        <v>0</v>
      </c>
      <c r="DT50" s="187"/>
      <c r="DU50" s="187"/>
      <c r="DV50" s="187"/>
      <c r="DW50" s="187"/>
      <c r="DX50" s="187"/>
      <c r="DY50" s="187"/>
      <c r="DZ50" s="187"/>
      <c r="EA50" s="187"/>
      <c r="EB50" s="187"/>
      <c r="EC50" s="187"/>
      <c r="ED50" s="187"/>
      <c r="EE50" s="206"/>
      <c r="EF50" s="182">
        <v>0</v>
      </c>
      <c r="EG50" s="213"/>
      <c r="EH50" s="213"/>
      <c r="EI50" s="213"/>
      <c r="EJ50" s="213"/>
      <c r="EK50" s="213"/>
      <c r="EL50" s="213"/>
      <c r="EM50" s="213"/>
      <c r="EN50" s="213"/>
      <c r="EO50" s="213"/>
      <c r="EP50" s="213"/>
      <c r="EQ50" s="213"/>
      <c r="ER50" s="213"/>
      <c r="ES50" s="182">
        <f t="shared" si="2"/>
        <v>0</v>
      </c>
      <c r="ET50" s="213"/>
      <c r="EU50" s="213"/>
      <c r="EV50" s="213"/>
      <c r="EW50" s="213"/>
      <c r="EX50" s="213"/>
      <c r="EY50" s="213"/>
      <c r="EZ50" s="213"/>
      <c r="FA50" s="213"/>
      <c r="FB50" s="213"/>
      <c r="FC50" s="213"/>
      <c r="FD50" s="213"/>
      <c r="FE50" s="213"/>
      <c r="FF50" s="155"/>
      <c r="FG50" s="156"/>
      <c r="FH50" s="156"/>
      <c r="FI50" s="156"/>
      <c r="FJ50" s="156"/>
      <c r="FK50" s="156"/>
      <c r="FL50" s="156"/>
      <c r="FM50" s="156"/>
      <c r="FN50" s="156"/>
      <c r="FO50" s="156"/>
      <c r="FP50" s="156"/>
      <c r="FQ50" s="156"/>
      <c r="FR50" s="156"/>
      <c r="FS50" s="236"/>
    </row>
    <row r="51" s="93" customFormat="1" ht="12" hidden="1" customHeight="1" spans="1:175">
      <c r="A51" s="108" t="s">
        <v>105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33">
        <v>2640</v>
      </c>
      <c r="BY51" s="134"/>
      <c r="BZ51" s="134"/>
      <c r="CA51" s="134"/>
      <c r="CB51" s="134"/>
      <c r="CC51" s="134"/>
      <c r="CD51" s="134"/>
      <c r="CE51" s="145"/>
      <c r="CF51" s="146">
        <v>244</v>
      </c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45"/>
      <c r="CS51" s="146">
        <v>344</v>
      </c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4"/>
      <c r="DF51" s="134"/>
      <c r="DG51" s="134"/>
      <c r="DH51" s="134"/>
      <c r="DI51" s="134"/>
      <c r="DJ51" s="134"/>
      <c r="DK51" s="134"/>
      <c r="DL51" s="134"/>
      <c r="DM51" s="134"/>
      <c r="DN51" s="134"/>
      <c r="DO51" s="134"/>
      <c r="DP51" s="134"/>
      <c r="DQ51" s="161"/>
      <c r="DR51" s="161"/>
      <c r="DS51" s="186">
        <v>0</v>
      </c>
      <c r="DT51" s="187"/>
      <c r="DU51" s="187"/>
      <c r="DV51" s="187"/>
      <c r="DW51" s="187"/>
      <c r="DX51" s="187"/>
      <c r="DY51" s="187"/>
      <c r="DZ51" s="187"/>
      <c r="EA51" s="187"/>
      <c r="EB51" s="187"/>
      <c r="EC51" s="187"/>
      <c r="ED51" s="187"/>
      <c r="EE51" s="206"/>
      <c r="EF51" s="182">
        <v>0</v>
      </c>
      <c r="EG51" s="213"/>
      <c r="EH51" s="213"/>
      <c r="EI51" s="213"/>
      <c r="EJ51" s="213"/>
      <c r="EK51" s="213"/>
      <c r="EL51" s="213"/>
      <c r="EM51" s="213"/>
      <c r="EN51" s="213"/>
      <c r="EO51" s="213"/>
      <c r="EP51" s="213"/>
      <c r="EQ51" s="213"/>
      <c r="ER51" s="213"/>
      <c r="ES51" s="182">
        <f t="shared" si="2"/>
        <v>0</v>
      </c>
      <c r="ET51" s="213"/>
      <c r="EU51" s="213"/>
      <c r="EV51" s="213"/>
      <c r="EW51" s="213"/>
      <c r="EX51" s="213"/>
      <c r="EY51" s="213"/>
      <c r="EZ51" s="213"/>
      <c r="FA51" s="213"/>
      <c r="FB51" s="213"/>
      <c r="FC51" s="213"/>
      <c r="FD51" s="213"/>
      <c r="FE51" s="213"/>
      <c r="FF51" s="155"/>
      <c r="FG51" s="156"/>
      <c r="FH51" s="156"/>
      <c r="FI51" s="156"/>
      <c r="FJ51" s="156"/>
      <c r="FK51" s="156"/>
      <c r="FL51" s="156"/>
      <c r="FM51" s="156"/>
      <c r="FN51" s="156"/>
      <c r="FO51" s="156"/>
      <c r="FP51" s="156"/>
      <c r="FQ51" s="156"/>
      <c r="FR51" s="156"/>
      <c r="FS51" s="236"/>
    </row>
    <row r="52" s="93" customFormat="1" ht="12" hidden="1" customHeight="1" spans="1:175">
      <c r="A52" s="108" t="s">
        <v>106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8"/>
      <c r="BX52" s="133">
        <v>2640</v>
      </c>
      <c r="BY52" s="134"/>
      <c r="BZ52" s="134"/>
      <c r="CA52" s="134"/>
      <c r="CB52" s="134"/>
      <c r="CC52" s="134"/>
      <c r="CD52" s="134"/>
      <c r="CE52" s="145"/>
      <c r="CF52" s="146">
        <v>244</v>
      </c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45"/>
      <c r="CS52" s="146">
        <v>345</v>
      </c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61"/>
      <c r="DR52" s="161"/>
      <c r="DS52" s="186">
        <v>0</v>
      </c>
      <c r="DT52" s="187"/>
      <c r="DU52" s="187"/>
      <c r="DV52" s="187"/>
      <c r="DW52" s="187"/>
      <c r="DX52" s="187"/>
      <c r="DY52" s="187"/>
      <c r="DZ52" s="187"/>
      <c r="EA52" s="187"/>
      <c r="EB52" s="187"/>
      <c r="EC52" s="187"/>
      <c r="ED52" s="187"/>
      <c r="EE52" s="206"/>
      <c r="EF52" s="184">
        <v>0</v>
      </c>
      <c r="EG52" s="185"/>
      <c r="EH52" s="185"/>
      <c r="EI52" s="185"/>
      <c r="EJ52" s="185"/>
      <c r="EK52" s="185"/>
      <c r="EL52" s="185"/>
      <c r="EM52" s="185"/>
      <c r="EN52" s="185"/>
      <c r="EO52" s="185"/>
      <c r="EP52" s="185"/>
      <c r="EQ52" s="185"/>
      <c r="ER52" s="202"/>
      <c r="ES52" s="184">
        <v>0</v>
      </c>
      <c r="ET52" s="185"/>
      <c r="EU52" s="185"/>
      <c r="EV52" s="185"/>
      <c r="EW52" s="185"/>
      <c r="EX52" s="185"/>
      <c r="EY52" s="185"/>
      <c r="EZ52" s="185"/>
      <c r="FA52" s="185"/>
      <c r="FB52" s="185"/>
      <c r="FC52" s="202"/>
      <c r="FD52" s="213"/>
      <c r="FE52" s="213"/>
      <c r="FF52" s="155"/>
      <c r="FG52" s="156"/>
      <c r="FH52" s="156"/>
      <c r="FI52" s="156"/>
      <c r="FJ52" s="156"/>
      <c r="FK52" s="156"/>
      <c r="FL52" s="156"/>
      <c r="FM52" s="156"/>
      <c r="FN52" s="156"/>
      <c r="FO52" s="156"/>
      <c r="FP52" s="156"/>
      <c r="FQ52" s="156"/>
      <c r="FR52" s="156"/>
      <c r="FS52" s="236"/>
    </row>
    <row r="53" s="93" customFormat="1" ht="12" customHeight="1" spans="1:175">
      <c r="A53" s="108" t="s">
        <v>107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08"/>
      <c r="BW53" s="108"/>
      <c r="BX53" s="133">
        <v>2640</v>
      </c>
      <c r="BY53" s="134"/>
      <c r="BZ53" s="134"/>
      <c r="CA53" s="134"/>
      <c r="CB53" s="134"/>
      <c r="CC53" s="134"/>
      <c r="CD53" s="134"/>
      <c r="CE53" s="145"/>
      <c r="CF53" s="146">
        <v>244</v>
      </c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45"/>
      <c r="CS53" s="146">
        <v>346</v>
      </c>
      <c r="CT53" s="134"/>
      <c r="CU53" s="134"/>
      <c r="CV53" s="134"/>
      <c r="CW53" s="134"/>
      <c r="CX53" s="134"/>
      <c r="CY53" s="134"/>
      <c r="CZ53" s="134"/>
      <c r="DA53" s="134"/>
      <c r="DB53" s="134"/>
      <c r="DC53" s="134"/>
      <c r="DD53" s="134"/>
      <c r="DE53" s="134"/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84">
        <v>0</v>
      </c>
      <c r="DT53" s="185"/>
      <c r="DU53" s="185"/>
      <c r="DV53" s="185"/>
      <c r="DW53" s="185"/>
      <c r="DX53" s="185"/>
      <c r="DY53" s="185"/>
      <c r="DZ53" s="185"/>
      <c r="EA53" s="185"/>
      <c r="EB53" s="185"/>
      <c r="EC53" s="185"/>
      <c r="ED53" s="185"/>
      <c r="EE53" s="202"/>
      <c r="EF53" s="182">
        <v>0</v>
      </c>
      <c r="EG53" s="213"/>
      <c r="EH53" s="213"/>
      <c r="EI53" s="213"/>
      <c r="EJ53" s="213"/>
      <c r="EK53" s="213"/>
      <c r="EL53" s="213"/>
      <c r="EM53" s="213"/>
      <c r="EN53" s="213"/>
      <c r="EO53" s="213"/>
      <c r="EP53" s="213"/>
      <c r="EQ53" s="213"/>
      <c r="ER53" s="213"/>
      <c r="ES53" s="182">
        <f t="shared" si="2"/>
        <v>0</v>
      </c>
      <c r="ET53" s="213"/>
      <c r="EU53" s="213"/>
      <c r="EV53" s="213"/>
      <c r="EW53" s="213"/>
      <c r="EX53" s="213"/>
      <c r="EY53" s="213"/>
      <c r="EZ53" s="213"/>
      <c r="FA53" s="213"/>
      <c r="FB53" s="213"/>
      <c r="FC53" s="213"/>
      <c r="FD53" s="213"/>
      <c r="FE53" s="213"/>
      <c r="FF53" s="155"/>
      <c r="FG53" s="156"/>
      <c r="FH53" s="156"/>
      <c r="FI53" s="156"/>
      <c r="FJ53" s="156"/>
      <c r="FK53" s="156"/>
      <c r="FL53" s="156"/>
      <c r="FM53" s="156"/>
      <c r="FN53" s="156"/>
      <c r="FO53" s="156"/>
      <c r="FP53" s="156"/>
      <c r="FQ53" s="156"/>
      <c r="FR53" s="156"/>
      <c r="FS53" s="236"/>
    </row>
    <row r="54" s="93" customFormat="1" ht="12" hidden="1" customHeight="1" spans="1:175">
      <c r="A54" s="108" t="s">
        <v>108</v>
      </c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8"/>
      <c r="BX54" s="133">
        <v>2640</v>
      </c>
      <c r="BY54" s="134"/>
      <c r="BZ54" s="134"/>
      <c r="CA54" s="134"/>
      <c r="CB54" s="134"/>
      <c r="CC54" s="134"/>
      <c r="CD54" s="134"/>
      <c r="CE54" s="145"/>
      <c r="CF54" s="146">
        <v>244</v>
      </c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45"/>
      <c r="CS54" s="146"/>
      <c r="CT54" s="134"/>
      <c r="CU54" s="134"/>
      <c r="CV54" s="134"/>
      <c r="CW54" s="134"/>
      <c r="CX54" s="134"/>
      <c r="CY54" s="134"/>
      <c r="CZ54" s="134"/>
      <c r="DA54" s="134"/>
      <c r="DB54" s="134"/>
      <c r="DC54" s="134"/>
      <c r="DD54" s="134"/>
      <c r="DE54" s="134"/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61"/>
      <c r="DR54" s="161"/>
      <c r="DS54" s="188">
        <v>0</v>
      </c>
      <c r="DT54" s="189"/>
      <c r="DU54" s="189"/>
      <c r="DV54" s="189"/>
      <c r="DW54" s="189"/>
      <c r="DX54" s="189"/>
      <c r="DY54" s="189"/>
      <c r="DZ54" s="189"/>
      <c r="EA54" s="189"/>
      <c r="EB54" s="189"/>
      <c r="EC54" s="189"/>
      <c r="ED54" s="189"/>
      <c r="EE54" s="207"/>
      <c r="EF54" s="184">
        <v>0</v>
      </c>
      <c r="EG54" s="185"/>
      <c r="EH54" s="185"/>
      <c r="EI54" s="185"/>
      <c r="EJ54" s="185"/>
      <c r="EK54" s="185"/>
      <c r="EL54" s="185"/>
      <c r="EM54" s="185"/>
      <c r="EN54" s="185"/>
      <c r="EO54" s="185"/>
      <c r="EP54" s="185"/>
      <c r="EQ54" s="185"/>
      <c r="ER54" s="202"/>
      <c r="ES54" s="184">
        <v>0</v>
      </c>
      <c r="ET54" s="185"/>
      <c r="EU54" s="185"/>
      <c r="EV54" s="185"/>
      <c r="EW54" s="185"/>
      <c r="EX54" s="185"/>
      <c r="EY54" s="185"/>
      <c r="EZ54" s="185"/>
      <c r="FA54" s="185"/>
      <c r="FB54" s="185"/>
      <c r="FC54" s="185"/>
      <c r="FD54" s="185"/>
      <c r="FE54" s="202"/>
      <c r="FF54" s="155"/>
      <c r="FG54" s="156"/>
      <c r="FH54" s="156"/>
      <c r="FI54" s="156"/>
      <c r="FJ54" s="156"/>
      <c r="FK54" s="156"/>
      <c r="FL54" s="156"/>
      <c r="FM54" s="156"/>
      <c r="FN54" s="156"/>
      <c r="FO54" s="156"/>
      <c r="FP54" s="156"/>
      <c r="FQ54" s="156"/>
      <c r="FR54" s="156"/>
      <c r="FS54" s="236"/>
    </row>
    <row r="55" s="93" customFormat="1" ht="12" customHeight="1" spans="1:175">
      <c r="A55" s="108" t="s">
        <v>109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31" t="s">
        <v>92</v>
      </c>
      <c r="BY55" s="131"/>
      <c r="BZ55" s="131"/>
      <c r="CA55" s="131"/>
      <c r="CB55" s="131"/>
      <c r="CC55" s="131"/>
      <c r="CD55" s="131"/>
      <c r="CE55" s="131"/>
      <c r="CF55" s="144">
        <v>247</v>
      </c>
      <c r="CG55" s="144"/>
      <c r="CH55" s="144"/>
      <c r="CI55" s="144"/>
      <c r="CJ55" s="144"/>
      <c r="CK55" s="144"/>
      <c r="CL55" s="144"/>
      <c r="CM55" s="144"/>
      <c r="CN55" s="144"/>
      <c r="CO55" s="144"/>
      <c r="CP55" s="144"/>
      <c r="CQ55" s="144"/>
      <c r="CR55" s="144"/>
      <c r="CS55" s="146">
        <v>223</v>
      </c>
      <c r="CT55" s="134"/>
      <c r="CU55" s="134"/>
      <c r="CV55" s="134"/>
      <c r="CW55" s="134"/>
      <c r="CX55" s="134"/>
      <c r="CY55" s="134"/>
      <c r="CZ55" s="134"/>
      <c r="DA55" s="134"/>
      <c r="DB55" s="134"/>
      <c r="DC55" s="134"/>
      <c r="DD55" s="134"/>
      <c r="DE55" s="134"/>
      <c r="DF55" s="134"/>
      <c r="DG55" s="134"/>
      <c r="DH55" s="134"/>
      <c r="DI55" s="134"/>
      <c r="DJ55" s="134"/>
      <c r="DK55" s="134"/>
      <c r="DL55" s="134"/>
      <c r="DM55" s="134"/>
      <c r="DN55" s="134"/>
      <c r="DO55" s="134"/>
      <c r="DP55" s="145"/>
      <c r="DQ55" s="144"/>
      <c r="DR55" s="144"/>
      <c r="DS55" s="188">
        <v>230600</v>
      </c>
      <c r="DT55" s="189"/>
      <c r="DU55" s="189"/>
      <c r="DV55" s="189"/>
      <c r="DW55" s="189"/>
      <c r="DX55" s="189"/>
      <c r="DY55" s="189"/>
      <c r="DZ55" s="189"/>
      <c r="EA55" s="189"/>
      <c r="EB55" s="189"/>
      <c r="EC55" s="189"/>
      <c r="ED55" s="189"/>
      <c r="EE55" s="207"/>
      <c r="EF55" s="182">
        <v>230600</v>
      </c>
      <c r="EG55" s="213"/>
      <c r="EH55" s="213"/>
      <c r="EI55" s="213"/>
      <c r="EJ55" s="213"/>
      <c r="EK55" s="213"/>
      <c r="EL55" s="213"/>
      <c r="EM55" s="213"/>
      <c r="EN55" s="213"/>
      <c r="EO55" s="213"/>
      <c r="EP55" s="213"/>
      <c r="EQ55" s="213"/>
      <c r="ER55" s="213"/>
      <c r="ES55" s="182">
        <f t="shared" si="2"/>
        <v>230600</v>
      </c>
      <c r="ET55" s="213"/>
      <c r="EU55" s="213"/>
      <c r="EV55" s="213"/>
      <c r="EW55" s="213"/>
      <c r="EX55" s="213"/>
      <c r="EY55" s="213"/>
      <c r="EZ55" s="213"/>
      <c r="FA55" s="213"/>
      <c r="FB55" s="213"/>
      <c r="FC55" s="213"/>
      <c r="FD55" s="213"/>
      <c r="FE55" s="213"/>
      <c r="FF55" s="226" t="s">
        <v>52</v>
      </c>
      <c r="FG55" s="226"/>
      <c r="FH55" s="226"/>
      <c r="FI55" s="226"/>
      <c r="FJ55" s="226"/>
      <c r="FK55" s="226"/>
      <c r="FL55" s="226"/>
      <c r="FM55" s="226"/>
      <c r="FN55" s="226"/>
      <c r="FO55" s="226"/>
      <c r="FP55" s="226"/>
      <c r="FQ55" s="226"/>
      <c r="FR55" s="230"/>
      <c r="FS55" s="242"/>
    </row>
    <row r="56" s="93" customFormat="1" ht="12.95" customHeight="1" spans="1:175">
      <c r="A56" s="106" t="s">
        <v>110</v>
      </c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29" t="s">
        <v>111</v>
      </c>
      <c r="BY56" s="129"/>
      <c r="BZ56" s="129"/>
      <c r="CA56" s="129"/>
      <c r="CB56" s="129"/>
      <c r="CC56" s="129"/>
      <c r="CD56" s="129"/>
      <c r="CE56" s="129"/>
      <c r="CF56" s="142" t="s">
        <v>112</v>
      </c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2"/>
      <c r="CR56" s="142"/>
      <c r="CS56" s="155"/>
      <c r="CT56" s="156"/>
      <c r="CU56" s="156"/>
      <c r="CV56" s="156"/>
      <c r="CW56" s="156"/>
      <c r="CX56" s="156"/>
      <c r="CY56" s="156"/>
      <c r="CZ56" s="156"/>
      <c r="DA56" s="156"/>
      <c r="DB56" s="156"/>
      <c r="DC56" s="156"/>
      <c r="DD56" s="156"/>
      <c r="DE56" s="156"/>
      <c r="DF56" s="156"/>
      <c r="DG56" s="156"/>
      <c r="DH56" s="156"/>
      <c r="DI56" s="156"/>
      <c r="DJ56" s="156"/>
      <c r="DK56" s="156"/>
      <c r="DL56" s="156"/>
      <c r="DM56" s="156"/>
      <c r="DN56" s="156"/>
      <c r="DO56" s="156"/>
      <c r="DP56" s="166"/>
      <c r="DQ56" s="141"/>
      <c r="DR56" s="141"/>
      <c r="DS56" s="190" t="s">
        <v>52</v>
      </c>
      <c r="DT56" s="190"/>
      <c r="DU56" s="190"/>
      <c r="DV56" s="190"/>
      <c r="DW56" s="190"/>
      <c r="DX56" s="190"/>
      <c r="DY56" s="190"/>
      <c r="DZ56" s="190"/>
      <c r="EA56" s="190"/>
      <c r="EB56" s="190"/>
      <c r="EC56" s="190"/>
      <c r="ED56" s="190"/>
      <c r="EE56" s="190"/>
      <c r="EF56" s="190" t="s">
        <v>52</v>
      </c>
      <c r="EG56" s="190"/>
      <c r="EH56" s="190"/>
      <c r="EI56" s="190"/>
      <c r="EJ56" s="190"/>
      <c r="EK56" s="190"/>
      <c r="EL56" s="190"/>
      <c r="EM56" s="190"/>
      <c r="EN56" s="190"/>
      <c r="EO56" s="190"/>
      <c r="EP56" s="190"/>
      <c r="EQ56" s="190"/>
      <c r="ER56" s="190"/>
      <c r="ES56" s="190" t="s">
        <v>52</v>
      </c>
      <c r="ET56" s="190"/>
      <c r="EU56" s="190"/>
      <c r="EV56" s="190"/>
      <c r="EW56" s="190"/>
      <c r="EX56" s="190"/>
      <c r="EY56" s="190"/>
      <c r="EZ56" s="190"/>
      <c r="FA56" s="190"/>
      <c r="FB56" s="190"/>
      <c r="FC56" s="190"/>
      <c r="FD56" s="190"/>
      <c r="FE56" s="190"/>
      <c r="FF56" s="232" t="s">
        <v>51</v>
      </c>
      <c r="FG56" s="232"/>
      <c r="FH56" s="232"/>
      <c r="FI56" s="232"/>
      <c r="FJ56" s="232"/>
      <c r="FK56" s="232"/>
      <c r="FL56" s="232"/>
      <c r="FM56" s="232"/>
      <c r="FN56" s="232"/>
      <c r="FO56" s="232"/>
      <c r="FP56" s="232"/>
      <c r="FQ56" s="232"/>
      <c r="FR56" s="155"/>
      <c r="FS56" s="236"/>
    </row>
    <row r="57" s="93" customFormat="1" ht="24.95" customHeight="1" spans="1:175">
      <c r="A57" s="114" t="s">
        <v>113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114"/>
      <c r="BW57" s="114"/>
      <c r="BX57" s="128" t="s">
        <v>114</v>
      </c>
      <c r="BY57" s="128"/>
      <c r="BZ57" s="128"/>
      <c r="CA57" s="128"/>
      <c r="CB57" s="128"/>
      <c r="CC57" s="128"/>
      <c r="CD57" s="128"/>
      <c r="CE57" s="128"/>
      <c r="CF57" s="141"/>
      <c r="CG57" s="141"/>
      <c r="CH57" s="141"/>
      <c r="CI57" s="141"/>
      <c r="CJ57" s="141"/>
      <c r="CK57" s="141"/>
      <c r="CL57" s="141"/>
      <c r="CM57" s="141"/>
      <c r="CN57" s="141"/>
      <c r="CO57" s="141"/>
      <c r="CP57" s="141"/>
      <c r="CQ57" s="141"/>
      <c r="CR57" s="141"/>
      <c r="CS57" s="155"/>
      <c r="CT57" s="156"/>
      <c r="CU57" s="156"/>
      <c r="CV57" s="156"/>
      <c r="CW57" s="156"/>
      <c r="CX57" s="156"/>
      <c r="CY57" s="156"/>
      <c r="CZ57" s="156"/>
      <c r="DA57" s="156"/>
      <c r="DB57" s="156"/>
      <c r="DC57" s="156"/>
      <c r="DD57" s="156"/>
      <c r="DE57" s="156"/>
      <c r="DF57" s="156"/>
      <c r="DG57" s="156"/>
      <c r="DH57" s="156"/>
      <c r="DI57" s="156"/>
      <c r="DJ57" s="156"/>
      <c r="DK57" s="156"/>
      <c r="DL57" s="156"/>
      <c r="DM57" s="156"/>
      <c r="DN57" s="156"/>
      <c r="DO57" s="156"/>
      <c r="DP57" s="166"/>
      <c r="DQ57" s="141"/>
      <c r="DR57" s="141"/>
      <c r="DS57" s="190" t="s">
        <v>52</v>
      </c>
      <c r="DT57" s="190"/>
      <c r="DU57" s="190"/>
      <c r="DV57" s="190"/>
      <c r="DW57" s="190"/>
      <c r="DX57" s="190"/>
      <c r="DY57" s="190"/>
      <c r="DZ57" s="190"/>
      <c r="EA57" s="190"/>
      <c r="EB57" s="190"/>
      <c r="EC57" s="190"/>
      <c r="ED57" s="190"/>
      <c r="EE57" s="190"/>
      <c r="EF57" s="190" t="s">
        <v>52</v>
      </c>
      <c r="EG57" s="190"/>
      <c r="EH57" s="190"/>
      <c r="EI57" s="190"/>
      <c r="EJ57" s="190"/>
      <c r="EK57" s="190"/>
      <c r="EL57" s="190"/>
      <c r="EM57" s="190"/>
      <c r="EN57" s="190"/>
      <c r="EO57" s="190"/>
      <c r="EP57" s="190"/>
      <c r="EQ57" s="190"/>
      <c r="ER57" s="190"/>
      <c r="ES57" s="190" t="s">
        <v>52</v>
      </c>
      <c r="ET57" s="190"/>
      <c r="EU57" s="190"/>
      <c r="EV57" s="190"/>
      <c r="EW57" s="190"/>
      <c r="EX57" s="190"/>
      <c r="EY57" s="190"/>
      <c r="EZ57" s="190"/>
      <c r="FA57" s="190"/>
      <c r="FB57" s="190"/>
      <c r="FC57" s="190"/>
      <c r="FD57" s="190"/>
      <c r="FE57" s="190"/>
      <c r="FF57" s="232" t="s">
        <v>51</v>
      </c>
      <c r="FG57" s="232"/>
      <c r="FH57" s="232"/>
      <c r="FI57" s="232"/>
      <c r="FJ57" s="232"/>
      <c r="FK57" s="232"/>
      <c r="FL57" s="232"/>
      <c r="FM57" s="232"/>
      <c r="FN57" s="232"/>
      <c r="FO57" s="232"/>
      <c r="FP57" s="232"/>
      <c r="FQ57" s="232"/>
      <c r="FR57" s="155"/>
      <c r="FS57" s="236"/>
    </row>
    <row r="58" s="93" customFormat="1" ht="12" customHeight="1" spans="1:175">
      <c r="A58" s="105" t="s">
        <v>115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  <c r="BV58" s="105"/>
      <c r="BW58" s="105"/>
      <c r="BX58" s="128" t="s">
        <v>116</v>
      </c>
      <c r="BY58" s="128"/>
      <c r="BZ58" s="128"/>
      <c r="CA58" s="128"/>
      <c r="CB58" s="128"/>
      <c r="CC58" s="128"/>
      <c r="CD58" s="128"/>
      <c r="CE58" s="128"/>
      <c r="CF58" s="141"/>
      <c r="CG58" s="141"/>
      <c r="CH58" s="141"/>
      <c r="CI58" s="141"/>
      <c r="CJ58" s="141"/>
      <c r="CK58" s="141"/>
      <c r="CL58" s="141"/>
      <c r="CM58" s="141"/>
      <c r="CN58" s="141"/>
      <c r="CO58" s="141"/>
      <c r="CP58" s="141"/>
      <c r="CQ58" s="141"/>
      <c r="CR58" s="141"/>
      <c r="CS58" s="155"/>
      <c r="CT58" s="156"/>
      <c r="CU58" s="156"/>
      <c r="CV58" s="156"/>
      <c r="CW58" s="156"/>
      <c r="CX58" s="156"/>
      <c r="CY58" s="156"/>
      <c r="CZ58" s="156"/>
      <c r="DA58" s="156"/>
      <c r="DB58" s="156"/>
      <c r="DC58" s="156"/>
      <c r="DD58" s="156"/>
      <c r="DE58" s="156"/>
      <c r="DF58" s="156"/>
      <c r="DG58" s="156"/>
      <c r="DH58" s="156"/>
      <c r="DI58" s="156"/>
      <c r="DJ58" s="156"/>
      <c r="DK58" s="156"/>
      <c r="DL58" s="156"/>
      <c r="DM58" s="156"/>
      <c r="DN58" s="156"/>
      <c r="DO58" s="156"/>
      <c r="DP58" s="166"/>
      <c r="DQ58" s="141"/>
      <c r="DR58" s="141"/>
      <c r="DS58" s="190" t="s">
        <v>52</v>
      </c>
      <c r="DT58" s="190"/>
      <c r="DU58" s="190"/>
      <c r="DV58" s="190"/>
      <c r="DW58" s="190"/>
      <c r="DX58" s="190"/>
      <c r="DY58" s="190"/>
      <c r="DZ58" s="190"/>
      <c r="EA58" s="190"/>
      <c r="EB58" s="190"/>
      <c r="EC58" s="190"/>
      <c r="ED58" s="190"/>
      <c r="EE58" s="190"/>
      <c r="EF58" s="190" t="s">
        <v>52</v>
      </c>
      <c r="EG58" s="190"/>
      <c r="EH58" s="190"/>
      <c r="EI58" s="190"/>
      <c r="EJ58" s="190"/>
      <c r="EK58" s="190"/>
      <c r="EL58" s="190"/>
      <c r="EM58" s="190"/>
      <c r="EN58" s="190"/>
      <c r="EO58" s="190"/>
      <c r="EP58" s="190"/>
      <c r="EQ58" s="190"/>
      <c r="ER58" s="190"/>
      <c r="ES58" s="190" t="s">
        <v>52</v>
      </c>
      <c r="ET58" s="190"/>
      <c r="EU58" s="190"/>
      <c r="EV58" s="190"/>
      <c r="EW58" s="190"/>
      <c r="EX58" s="190"/>
      <c r="EY58" s="190"/>
      <c r="EZ58" s="190"/>
      <c r="FA58" s="190"/>
      <c r="FB58" s="190"/>
      <c r="FC58" s="190"/>
      <c r="FD58" s="190"/>
      <c r="FE58" s="190"/>
      <c r="FF58" s="232" t="s">
        <v>51</v>
      </c>
      <c r="FG58" s="232"/>
      <c r="FH58" s="232"/>
      <c r="FI58" s="232"/>
      <c r="FJ58" s="232"/>
      <c r="FK58" s="232"/>
      <c r="FL58" s="232"/>
      <c r="FM58" s="232"/>
      <c r="FN58" s="232"/>
      <c r="FO58" s="232"/>
      <c r="FP58" s="232"/>
      <c r="FQ58" s="232"/>
      <c r="FR58" s="155"/>
      <c r="FS58" s="236"/>
    </row>
    <row r="59" s="93" customFormat="1" ht="12" customHeight="1" spans="1:175">
      <c r="A59" s="105" t="s">
        <v>117</v>
      </c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  <c r="BW59" s="105"/>
      <c r="BX59" s="128" t="s">
        <v>118</v>
      </c>
      <c r="BY59" s="128"/>
      <c r="BZ59" s="128"/>
      <c r="CA59" s="128"/>
      <c r="CB59" s="128"/>
      <c r="CC59" s="128"/>
      <c r="CD59" s="128"/>
      <c r="CE59" s="128"/>
      <c r="CF59" s="141"/>
      <c r="CG59" s="141"/>
      <c r="CH59" s="141"/>
      <c r="CI59" s="141"/>
      <c r="CJ59" s="141"/>
      <c r="CK59" s="141"/>
      <c r="CL59" s="141"/>
      <c r="CM59" s="141"/>
      <c r="CN59" s="141"/>
      <c r="CO59" s="141"/>
      <c r="CP59" s="141"/>
      <c r="CQ59" s="141"/>
      <c r="CR59" s="141"/>
      <c r="CS59" s="155"/>
      <c r="CT59" s="156"/>
      <c r="CU59" s="156"/>
      <c r="CV59" s="156"/>
      <c r="CW59" s="156"/>
      <c r="CX59" s="156"/>
      <c r="CY59" s="156"/>
      <c r="CZ59" s="156"/>
      <c r="DA59" s="156"/>
      <c r="DB59" s="156"/>
      <c r="DC59" s="156"/>
      <c r="DD59" s="156"/>
      <c r="DE59" s="156"/>
      <c r="DF59" s="156"/>
      <c r="DG59" s="156"/>
      <c r="DH59" s="156"/>
      <c r="DI59" s="156"/>
      <c r="DJ59" s="156"/>
      <c r="DK59" s="156"/>
      <c r="DL59" s="156"/>
      <c r="DM59" s="156"/>
      <c r="DN59" s="156"/>
      <c r="DO59" s="156"/>
      <c r="DP59" s="166"/>
      <c r="DQ59" s="141"/>
      <c r="DR59" s="141"/>
      <c r="DS59" s="190" t="s">
        <v>52</v>
      </c>
      <c r="DT59" s="190"/>
      <c r="DU59" s="190"/>
      <c r="DV59" s="190"/>
      <c r="DW59" s="190"/>
      <c r="DX59" s="190"/>
      <c r="DY59" s="190"/>
      <c r="DZ59" s="190"/>
      <c r="EA59" s="190"/>
      <c r="EB59" s="190"/>
      <c r="EC59" s="190"/>
      <c r="ED59" s="190"/>
      <c r="EE59" s="190"/>
      <c r="EF59" s="190" t="s">
        <v>52</v>
      </c>
      <c r="EG59" s="190"/>
      <c r="EH59" s="190"/>
      <c r="EI59" s="190"/>
      <c r="EJ59" s="190"/>
      <c r="EK59" s="190"/>
      <c r="EL59" s="190"/>
      <c r="EM59" s="190"/>
      <c r="EN59" s="190"/>
      <c r="EO59" s="190"/>
      <c r="EP59" s="190"/>
      <c r="EQ59" s="190"/>
      <c r="ER59" s="190"/>
      <c r="ES59" s="190" t="s">
        <v>52</v>
      </c>
      <c r="ET59" s="190"/>
      <c r="EU59" s="190"/>
      <c r="EV59" s="190"/>
      <c r="EW59" s="190"/>
      <c r="EX59" s="190"/>
      <c r="EY59" s="190"/>
      <c r="EZ59" s="190"/>
      <c r="FA59" s="190"/>
      <c r="FB59" s="190"/>
      <c r="FC59" s="190"/>
      <c r="FD59" s="190"/>
      <c r="FE59" s="190"/>
      <c r="FF59" s="232" t="s">
        <v>51</v>
      </c>
      <c r="FG59" s="232"/>
      <c r="FH59" s="232"/>
      <c r="FI59" s="232"/>
      <c r="FJ59" s="232"/>
      <c r="FK59" s="232"/>
      <c r="FL59" s="232"/>
      <c r="FM59" s="232"/>
      <c r="FN59" s="232"/>
      <c r="FO59" s="232"/>
      <c r="FP59" s="232"/>
      <c r="FQ59" s="232"/>
      <c r="FR59" s="155"/>
      <c r="FS59" s="236"/>
    </row>
    <row r="60" s="93" customFormat="1" ht="12.95" customHeight="1" spans="1:175">
      <c r="A60" s="106" t="s">
        <v>119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29" t="s">
        <v>120</v>
      </c>
      <c r="BY60" s="129"/>
      <c r="BZ60" s="129"/>
      <c r="CA60" s="129"/>
      <c r="CB60" s="129"/>
      <c r="CC60" s="129"/>
      <c r="CD60" s="129"/>
      <c r="CE60" s="129"/>
      <c r="CF60" s="142" t="s">
        <v>51</v>
      </c>
      <c r="CG60" s="142"/>
      <c r="CH60" s="142"/>
      <c r="CI60" s="142"/>
      <c r="CJ60" s="142"/>
      <c r="CK60" s="142"/>
      <c r="CL60" s="142"/>
      <c r="CM60" s="142"/>
      <c r="CN60" s="142"/>
      <c r="CO60" s="142"/>
      <c r="CP60" s="142"/>
      <c r="CQ60" s="142"/>
      <c r="CR60" s="142"/>
      <c r="CS60" s="155"/>
      <c r="CT60" s="156"/>
      <c r="CU60" s="156"/>
      <c r="CV60" s="156"/>
      <c r="CW60" s="156"/>
      <c r="CX60" s="156"/>
      <c r="CY60" s="156"/>
      <c r="CZ60" s="156"/>
      <c r="DA60" s="156"/>
      <c r="DB60" s="156"/>
      <c r="DC60" s="156"/>
      <c r="DD60" s="156"/>
      <c r="DE60" s="156"/>
      <c r="DF60" s="156"/>
      <c r="DG60" s="156"/>
      <c r="DH60" s="156"/>
      <c r="DI60" s="156"/>
      <c r="DJ60" s="156"/>
      <c r="DK60" s="156"/>
      <c r="DL60" s="156"/>
      <c r="DM60" s="156"/>
      <c r="DN60" s="156"/>
      <c r="DO60" s="156"/>
      <c r="DP60" s="166"/>
      <c r="DQ60" s="141"/>
      <c r="DR60" s="141"/>
      <c r="DS60" s="190" t="s">
        <v>52</v>
      </c>
      <c r="DT60" s="190"/>
      <c r="DU60" s="190"/>
      <c r="DV60" s="190"/>
      <c r="DW60" s="190"/>
      <c r="DX60" s="190"/>
      <c r="DY60" s="190"/>
      <c r="DZ60" s="190"/>
      <c r="EA60" s="190"/>
      <c r="EB60" s="190"/>
      <c r="EC60" s="190"/>
      <c r="ED60" s="190"/>
      <c r="EE60" s="190"/>
      <c r="EF60" s="190" t="s">
        <v>52</v>
      </c>
      <c r="EG60" s="190"/>
      <c r="EH60" s="190"/>
      <c r="EI60" s="190"/>
      <c r="EJ60" s="190"/>
      <c r="EK60" s="190"/>
      <c r="EL60" s="190"/>
      <c r="EM60" s="190"/>
      <c r="EN60" s="190"/>
      <c r="EO60" s="190"/>
      <c r="EP60" s="190"/>
      <c r="EQ60" s="190"/>
      <c r="ER60" s="190"/>
      <c r="ES60" s="190" t="s">
        <v>52</v>
      </c>
      <c r="ET60" s="190"/>
      <c r="EU60" s="190"/>
      <c r="EV60" s="190"/>
      <c r="EW60" s="190"/>
      <c r="EX60" s="190"/>
      <c r="EY60" s="190"/>
      <c r="EZ60" s="190"/>
      <c r="FA60" s="190"/>
      <c r="FB60" s="190"/>
      <c r="FC60" s="190"/>
      <c r="FD60" s="190"/>
      <c r="FE60" s="190"/>
      <c r="FF60" s="232" t="s">
        <v>51</v>
      </c>
      <c r="FG60" s="232"/>
      <c r="FH60" s="232"/>
      <c r="FI60" s="232"/>
      <c r="FJ60" s="232"/>
      <c r="FK60" s="232"/>
      <c r="FL60" s="232"/>
      <c r="FM60" s="232"/>
      <c r="FN60" s="232"/>
      <c r="FO60" s="232"/>
      <c r="FP60" s="232"/>
      <c r="FQ60" s="232"/>
      <c r="FR60" s="155"/>
      <c r="FS60" s="236"/>
    </row>
    <row r="61" s="93" customFormat="1" ht="23.1" customHeight="1" spans="1:175">
      <c r="A61" s="115" t="s">
        <v>121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36" t="s">
        <v>122</v>
      </c>
      <c r="BY61" s="136"/>
      <c r="BZ61" s="136"/>
      <c r="CA61" s="136"/>
      <c r="CB61" s="136"/>
      <c r="CC61" s="136"/>
      <c r="CD61" s="136"/>
      <c r="CE61" s="136"/>
      <c r="CF61" s="147" t="s">
        <v>123</v>
      </c>
      <c r="CG61" s="147"/>
      <c r="CH61" s="147"/>
      <c r="CI61" s="147"/>
      <c r="CJ61" s="147"/>
      <c r="CK61" s="147"/>
      <c r="CL61" s="147"/>
      <c r="CM61" s="147"/>
      <c r="CN61" s="147"/>
      <c r="CO61" s="147"/>
      <c r="CP61" s="147"/>
      <c r="CQ61" s="147"/>
      <c r="CR61" s="147"/>
      <c r="CS61" s="162"/>
      <c r="CT61" s="163"/>
      <c r="CU61" s="163"/>
      <c r="CV61" s="163"/>
      <c r="CW61" s="163"/>
      <c r="CX61" s="163"/>
      <c r="CY61" s="163"/>
      <c r="CZ61" s="163"/>
      <c r="DA61" s="163"/>
      <c r="DB61" s="163"/>
      <c r="DC61" s="163"/>
      <c r="DD61" s="163"/>
      <c r="DE61" s="163"/>
      <c r="DF61" s="163"/>
      <c r="DG61" s="163"/>
      <c r="DH61" s="163"/>
      <c r="DI61" s="163"/>
      <c r="DJ61" s="163"/>
      <c r="DK61" s="163"/>
      <c r="DL61" s="163"/>
      <c r="DM61" s="163"/>
      <c r="DN61" s="163"/>
      <c r="DO61" s="163"/>
      <c r="DP61" s="170"/>
      <c r="DQ61" s="147"/>
      <c r="DR61" s="147"/>
      <c r="DS61" s="191" t="s">
        <v>52</v>
      </c>
      <c r="DT61" s="191"/>
      <c r="DU61" s="191"/>
      <c r="DV61" s="191"/>
      <c r="DW61" s="191"/>
      <c r="DX61" s="191"/>
      <c r="DY61" s="191"/>
      <c r="DZ61" s="191"/>
      <c r="EA61" s="191"/>
      <c r="EB61" s="191"/>
      <c r="EC61" s="191"/>
      <c r="ED61" s="191"/>
      <c r="EE61" s="191"/>
      <c r="EF61" s="191" t="s">
        <v>52</v>
      </c>
      <c r="EG61" s="191"/>
      <c r="EH61" s="191"/>
      <c r="EI61" s="191"/>
      <c r="EJ61" s="191"/>
      <c r="EK61" s="191"/>
      <c r="EL61" s="191"/>
      <c r="EM61" s="191"/>
      <c r="EN61" s="191"/>
      <c r="EO61" s="191"/>
      <c r="EP61" s="191"/>
      <c r="EQ61" s="191"/>
      <c r="ER61" s="191"/>
      <c r="ES61" s="191" t="s">
        <v>52</v>
      </c>
      <c r="ET61" s="191"/>
      <c r="EU61" s="191"/>
      <c r="EV61" s="191"/>
      <c r="EW61" s="191"/>
      <c r="EX61" s="191"/>
      <c r="EY61" s="191"/>
      <c r="EZ61" s="191"/>
      <c r="FA61" s="191"/>
      <c r="FB61" s="191"/>
      <c r="FC61" s="191"/>
      <c r="FD61" s="191"/>
      <c r="FE61" s="191"/>
      <c r="FF61" s="233" t="s">
        <v>51</v>
      </c>
      <c r="FG61" s="233"/>
      <c r="FH61" s="233"/>
      <c r="FI61" s="233"/>
      <c r="FJ61" s="233"/>
      <c r="FK61" s="233"/>
      <c r="FL61" s="233"/>
      <c r="FM61" s="233"/>
      <c r="FN61" s="233"/>
      <c r="FO61" s="233"/>
      <c r="FP61" s="233"/>
      <c r="FQ61" s="233"/>
      <c r="FR61" s="162"/>
      <c r="FS61" s="236"/>
    </row>
    <row r="63" s="93" customFormat="1" ht="15" customHeight="1" spans="1:174">
      <c r="A63" s="98" t="s">
        <v>124</v>
      </c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98"/>
      <c r="FJ63" s="98"/>
      <c r="FK63" s="98"/>
      <c r="FL63" s="98"/>
      <c r="FM63" s="98"/>
      <c r="FN63" s="98"/>
      <c r="FO63" s="98"/>
      <c r="FP63" s="98"/>
      <c r="FQ63" s="98"/>
      <c r="FR63" s="98"/>
    </row>
    <row r="64" s="93" customFormat="1" ht="12" customHeight="1" spans="1:175">
      <c r="A64" s="116" t="s">
        <v>125</v>
      </c>
      <c r="B64" s="116"/>
      <c r="C64" s="116"/>
      <c r="D64" s="116"/>
      <c r="E64" s="116"/>
      <c r="F64" s="116"/>
      <c r="G64" s="116"/>
      <c r="H64" s="116"/>
      <c r="I64" s="118" t="s">
        <v>29</v>
      </c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  <c r="CM64" s="118"/>
      <c r="CN64" s="116" t="s">
        <v>126</v>
      </c>
      <c r="CO64" s="116"/>
      <c r="CP64" s="116"/>
      <c r="CQ64" s="116"/>
      <c r="CR64" s="116"/>
      <c r="CS64" s="116"/>
      <c r="CT64" s="116"/>
      <c r="CU64" s="116"/>
      <c r="CV64" s="116" t="s">
        <v>127</v>
      </c>
      <c r="CW64" s="116"/>
      <c r="CX64" s="116"/>
      <c r="CY64" s="116"/>
      <c r="CZ64" s="116"/>
      <c r="DA64" s="116"/>
      <c r="DB64" s="116"/>
      <c r="DC64" s="116"/>
      <c r="DD64" s="116"/>
      <c r="DE64" s="116"/>
      <c r="DF64" s="148" t="s">
        <v>31</v>
      </c>
      <c r="DG64" s="149"/>
      <c r="DH64" s="149"/>
      <c r="DI64" s="149"/>
      <c r="DJ64" s="149"/>
      <c r="DK64" s="149"/>
      <c r="DL64" s="149"/>
      <c r="DM64" s="149"/>
      <c r="DN64" s="149"/>
      <c r="DO64" s="149"/>
      <c r="DP64" s="137"/>
      <c r="DQ64" s="148"/>
      <c r="DR64" s="148"/>
      <c r="DS64" s="192" t="s">
        <v>128</v>
      </c>
      <c r="DT64" s="193"/>
      <c r="DU64" s="193"/>
      <c r="DV64" s="193"/>
      <c r="DW64" s="193"/>
      <c r="DX64" s="193"/>
      <c r="DY64" s="193"/>
      <c r="DZ64" s="193"/>
      <c r="EA64" s="193"/>
      <c r="EB64" s="193"/>
      <c r="EC64" s="193"/>
      <c r="ED64" s="193"/>
      <c r="EE64" s="208"/>
      <c r="EF64" s="209" t="s">
        <v>33</v>
      </c>
      <c r="EG64" s="209"/>
      <c r="EH64" s="209"/>
      <c r="EI64" s="209"/>
      <c r="EJ64" s="209"/>
      <c r="EK64" s="209"/>
      <c r="EL64" s="209"/>
      <c r="EM64" s="209"/>
      <c r="EN64" s="209"/>
      <c r="EO64" s="209"/>
      <c r="EP64" s="209"/>
      <c r="EQ64" s="209"/>
      <c r="ER64" s="209"/>
      <c r="ES64" s="209"/>
      <c r="ET64" s="209"/>
      <c r="EU64" s="209"/>
      <c r="EV64" s="209"/>
      <c r="EW64" s="209"/>
      <c r="EX64" s="209"/>
      <c r="EY64" s="209"/>
      <c r="EZ64" s="209"/>
      <c r="FA64" s="209"/>
      <c r="FB64" s="209"/>
      <c r="FC64" s="209"/>
      <c r="FD64" s="209"/>
      <c r="FE64" s="209"/>
      <c r="FF64" s="209"/>
      <c r="FG64" s="209"/>
      <c r="FH64" s="209"/>
      <c r="FI64" s="209"/>
      <c r="FJ64" s="209"/>
      <c r="FK64" s="209"/>
      <c r="FL64" s="209"/>
      <c r="FM64" s="209"/>
      <c r="FN64" s="209"/>
      <c r="FO64" s="209"/>
      <c r="FP64" s="209"/>
      <c r="FQ64" s="209"/>
      <c r="FR64" s="209"/>
      <c r="FS64" s="209"/>
    </row>
    <row r="65" s="93" customFormat="1" ht="12" customHeight="1" spans="1:175">
      <c r="A65" s="121"/>
      <c r="B65" s="122"/>
      <c r="C65" s="122"/>
      <c r="D65" s="122"/>
      <c r="E65" s="122"/>
      <c r="F65" s="122"/>
      <c r="G65" s="122"/>
      <c r="H65" s="138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1"/>
      <c r="CM65" s="120"/>
      <c r="CN65" s="121"/>
      <c r="CO65" s="122"/>
      <c r="CP65" s="122"/>
      <c r="CQ65" s="122"/>
      <c r="CR65" s="122"/>
      <c r="CS65" s="122"/>
      <c r="CT65" s="122"/>
      <c r="CU65" s="138"/>
      <c r="CV65" s="121"/>
      <c r="CW65" s="122"/>
      <c r="CX65" s="122"/>
      <c r="CY65" s="122"/>
      <c r="CZ65" s="122"/>
      <c r="DA65" s="122"/>
      <c r="DB65" s="122"/>
      <c r="DC65" s="122"/>
      <c r="DD65" s="122"/>
      <c r="DE65" s="138"/>
      <c r="DF65" s="121"/>
      <c r="DG65" s="150"/>
      <c r="DH65" s="150"/>
      <c r="DI65" s="150"/>
      <c r="DJ65" s="150"/>
      <c r="DK65" s="150"/>
      <c r="DL65" s="150"/>
      <c r="DM65" s="150"/>
      <c r="DN65" s="150"/>
      <c r="DO65" s="150"/>
      <c r="DP65" s="138"/>
      <c r="DQ65" s="138"/>
      <c r="DR65" s="150"/>
      <c r="DS65" s="302"/>
      <c r="DT65" s="150"/>
      <c r="DU65" s="150"/>
      <c r="DV65" s="150"/>
      <c r="DW65" s="150"/>
      <c r="DX65" s="150"/>
      <c r="DY65" s="150"/>
      <c r="DZ65" s="150"/>
      <c r="EA65" s="150"/>
      <c r="EB65" s="150"/>
      <c r="EC65" s="150"/>
      <c r="ED65" s="150"/>
      <c r="EE65" s="307"/>
      <c r="EF65" s="173" t="s">
        <v>34</v>
      </c>
      <c r="EG65" s="173"/>
      <c r="EH65" s="173"/>
      <c r="EI65" s="173"/>
      <c r="EJ65" s="173"/>
      <c r="EK65" s="173"/>
      <c r="EL65" s="173"/>
      <c r="EM65" s="173"/>
      <c r="EN65" s="173"/>
      <c r="EO65" s="173"/>
      <c r="EP65" s="173"/>
      <c r="EQ65" s="173"/>
      <c r="ER65" s="173"/>
      <c r="ES65" s="173" t="s">
        <v>129</v>
      </c>
      <c r="ET65" s="173"/>
      <c r="EU65" s="173"/>
      <c r="EV65" s="173"/>
      <c r="EW65" s="173"/>
      <c r="EX65" s="173"/>
      <c r="EY65" s="173"/>
      <c r="EZ65" s="173"/>
      <c r="FA65" s="173"/>
      <c r="FB65" s="173"/>
      <c r="FC65" s="173"/>
      <c r="FD65" s="173"/>
      <c r="FE65" s="173"/>
      <c r="FF65" s="173" t="s">
        <v>36</v>
      </c>
      <c r="FG65" s="173"/>
      <c r="FH65" s="173"/>
      <c r="FI65" s="173"/>
      <c r="FJ65" s="173"/>
      <c r="FK65" s="173"/>
      <c r="FL65" s="173"/>
      <c r="FM65" s="173"/>
      <c r="FN65" s="173"/>
      <c r="FO65" s="173"/>
      <c r="FP65" s="173"/>
      <c r="FQ65" s="173"/>
      <c r="FR65" s="173"/>
      <c r="FS65" s="326" t="s">
        <v>37</v>
      </c>
    </row>
    <row r="66" s="93" customFormat="1" ht="36.95" customHeight="1" spans="1:175">
      <c r="A66" s="124"/>
      <c r="B66" s="125"/>
      <c r="C66" s="125"/>
      <c r="D66" s="125"/>
      <c r="E66" s="125"/>
      <c r="F66" s="125"/>
      <c r="G66" s="125"/>
      <c r="H66" s="139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103"/>
      <c r="CJ66" s="103"/>
      <c r="CK66" s="103"/>
      <c r="CL66" s="103"/>
      <c r="CM66" s="123"/>
      <c r="CN66" s="124"/>
      <c r="CO66" s="125"/>
      <c r="CP66" s="125"/>
      <c r="CQ66" s="125"/>
      <c r="CR66" s="125"/>
      <c r="CS66" s="125"/>
      <c r="CT66" s="125"/>
      <c r="CU66" s="139"/>
      <c r="CV66" s="124"/>
      <c r="CW66" s="125"/>
      <c r="CX66" s="125"/>
      <c r="CY66" s="125"/>
      <c r="CZ66" s="125"/>
      <c r="DA66" s="125"/>
      <c r="DB66" s="125"/>
      <c r="DC66" s="125"/>
      <c r="DD66" s="125"/>
      <c r="DE66" s="139"/>
      <c r="DF66" s="124"/>
      <c r="DG66" s="125"/>
      <c r="DH66" s="125"/>
      <c r="DI66" s="125"/>
      <c r="DJ66" s="125"/>
      <c r="DK66" s="125"/>
      <c r="DL66" s="125"/>
      <c r="DM66" s="125"/>
      <c r="DN66" s="125"/>
      <c r="DO66" s="125"/>
      <c r="DP66" s="139"/>
      <c r="DQ66" s="139"/>
      <c r="DR66" s="125"/>
      <c r="DS66" s="303"/>
      <c r="DT66" s="304"/>
      <c r="DU66" s="304"/>
      <c r="DV66" s="304"/>
      <c r="DW66" s="304"/>
      <c r="DX66" s="304"/>
      <c r="DY66" s="304"/>
      <c r="DZ66" s="304"/>
      <c r="EA66" s="304"/>
      <c r="EB66" s="304"/>
      <c r="EC66" s="304"/>
      <c r="ED66" s="304"/>
      <c r="EE66" s="308"/>
      <c r="EF66" s="174" t="s">
        <v>130</v>
      </c>
      <c r="EG66" s="174"/>
      <c r="EH66" s="174"/>
      <c r="EI66" s="174"/>
      <c r="EJ66" s="174"/>
      <c r="EK66" s="174"/>
      <c r="EL66" s="174"/>
      <c r="EM66" s="174"/>
      <c r="EN66" s="174"/>
      <c r="EO66" s="174"/>
      <c r="EP66" s="174"/>
      <c r="EQ66" s="174"/>
      <c r="ER66" s="174"/>
      <c r="ES66" s="174" t="s">
        <v>131</v>
      </c>
      <c r="ET66" s="174"/>
      <c r="EU66" s="174"/>
      <c r="EV66" s="174"/>
      <c r="EW66" s="174"/>
      <c r="EX66" s="174"/>
      <c r="EY66" s="174"/>
      <c r="EZ66" s="174"/>
      <c r="FA66" s="174"/>
      <c r="FB66" s="174"/>
      <c r="FC66" s="174"/>
      <c r="FD66" s="174"/>
      <c r="FE66" s="174"/>
      <c r="FF66" s="174" t="s">
        <v>131</v>
      </c>
      <c r="FG66" s="174"/>
      <c r="FH66" s="174"/>
      <c r="FI66" s="174"/>
      <c r="FJ66" s="174"/>
      <c r="FK66" s="174"/>
      <c r="FL66" s="174"/>
      <c r="FM66" s="174"/>
      <c r="FN66" s="174"/>
      <c r="FO66" s="174"/>
      <c r="FP66" s="174"/>
      <c r="FQ66" s="174"/>
      <c r="FR66" s="174"/>
      <c r="FS66" s="326"/>
    </row>
    <row r="67" s="93" customFormat="1" ht="12" customHeight="1" spans="1:175">
      <c r="A67" s="104" t="s">
        <v>41</v>
      </c>
      <c r="B67" s="104"/>
      <c r="C67" s="104"/>
      <c r="D67" s="104"/>
      <c r="E67" s="104"/>
      <c r="F67" s="104"/>
      <c r="G67" s="104"/>
      <c r="H67" s="104"/>
      <c r="I67" s="259" t="s">
        <v>42</v>
      </c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59"/>
      <c r="W67" s="259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59"/>
      <c r="AU67" s="259"/>
      <c r="AV67" s="259"/>
      <c r="AW67" s="259"/>
      <c r="AX67" s="259"/>
      <c r="AY67" s="259"/>
      <c r="AZ67" s="259"/>
      <c r="BA67" s="259"/>
      <c r="BB67" s="259"/>
      <c r="BC67" s="259"/>
      <c r="BD67" s="259"/>
      <c r="BE67" s="259"/>
      <c r="BF67" s="259"/>
      <c r="BG67" s="259"/>
      <c r="BH67" s="259"/>
      <c r="BI67" s="259"/>
      <c r="BJ67" s="259"/>
      <c r="BK67" s="259"/>
      <c r="BL67" s="259"/>
      <c r="BM67" s="259"/>
      <c r="BN67" s="259"/>
      <c r="BO67" s="259"/>
      <c r="BP67" s="259"/>
      <c r="BQ67" s="259"/>
      <c r="BR67" s="259"/>
      <c r="BS67" s="259"/>
      <c r="BT67" s="259"/>
      <c r="BU67" s="259"/>
      <c r="BV67" s="259"/>
      <c r="BW67" s="259"/>
      <c r="BX67" s="259"/>
      <c r="BY67" s="259"/>
      <c r="BZ67" s="259"/>
      <c r="CA67" s="259"/>
      <c r="CB67" s="259"/>
      <c r="CC67" s="259"/>
      <c r="CD67" s="259"/>
      <c r="CE67" s="259"/>
      <c r="CF67" s="259"/>
      <c r="CG67" s="259"/>
      <c r="CH67" s="259"/>
      <c r="CI67" s="259"/>
      <c r="CJ67" s="259"/>
      <c r="CK67" s="259"/>
      <c r="CL67" s="259"/>
      <c r="CM67" s="259"/>
      <c r="CN67" s="126" t="s">
        <v>43</v>
      </c>
      <c r="CO67" s="126"/>
      <c r="CP67" s="126"/>
      <c r="CQ67" s="126"/>
      <c r="CR67" s="126"/>
      <c r="CS67" s="126"/>
      <c r="CT67" s="126"/>
      <c r="CU67" s="126"/>
      <c r="CV67" s="126" t="s">
        <v>44</v>
      </c>
      <c r="CW67" s="126"/>
      <c r="CX67" s="126"/>
      <c r="CY67" s="126"/>
      <c r="CZ67" s="126"/>
      <c r="DA67" s="126"/>
      <c r="DB67" s="126"/>
      <c r="DC67" s="126"/>
      <c r="DD67" s="126"/>
      <c r="DE67" s="126"/>
      <c r="DF67" s="292" t="s">
        <v>132</v>
      </c>
      <c r="DG67" s="293"/>
      <c r="DH67" s="293"/>
      <c r="DI67" s="293"/>
      <c r="DJ67" s="293"/>
      <c r="DK67" s="293"/>
      <c r="DL67" s="293"/>
      <c r="DM67" s="293"/>
      <c r="DN67" s="293"/>
      <c r="DO67" s="293"/>
      <c r="DP67" s="298"/>
      <c r="DQ67" s="126"/>
      <c r="DR67" s="126"/>
      <c r="DS67" s="305" t="s">
        <v>133</v>
      </c>
      <c r="DT67" s="305"/>
      <c r="DU67" s="305"/>
      <c r="DV67" s="305"/>
      <c r="DW67" s="305"/>
      <c r="DX67" s="305"/>
      <c r="DY67" s="305"/>
      <c r="DZ67" s="305"/>
      <c r="EA67" s="305"/>
      <c r="EB67" s="305"/>
      <c r="EC67" s="305"/>
      <c r="ED67" s="305"/>
      <c r="EE67" s="305"/>
      <c r="EF67" s="175">
        <v>5</v>
      </c>
      <c r="EG67" s="175"/>
      <c r="EH67" s="175"/>
      <c r="EI67" s="175"/>
      <c r="EJ67" s="175"/>
      <c r="EK67" s="175"/>
      <c r="EL67" s="175"/>
      <c r="EM67" s="175"/>
      <c r="EN67" s="175"/>
      <c r="EO67" s="175"/>
      <c r="EP67" s="175"/>
      <c r="EQ67" s="175"/>
      <c r="ER67" s="175"/>
      <c r="ES67" s="175">
        <v>6</v>
      </c>
      <c r="ET67" s="175"/>
      <c r="EU67" s="175"/>
      <c r="EV67" s="175"/>
      <c r="EW67" s="175"/>
      <c r="EX67" s="175"/>
      <c r="EY67" s="175"/>
      <c r="EZ67" s="175"/>
      <c r="FA67" s="175"/>
      <c r="FB67" s="175"/>
      <c r="FC67" s="175"/>
      <c r="FD67" s="175"/>
      <c r="FE67" s="175"/>
      <c r="FF67" s="223">
        <v>7</v>
      </c>
      <c r="FG67" s="223"/>
      <c r="FH67" s="223"/>
      <c r="FI67" s="223"/>
      <c r="FJ67" s="223"/>
      <c r="FK67" s="223"/>
      <c r="FL67" s="223"/>
      <c r="FM67" s="223"/>
      <c r="FN67" s="223"/>
      <c r="FO67" s="223"/>
      <c r="FP67" s="223"/>
      <c r="FQ67" s="223"/>
      <c r="FR67" s="223"/>
      <c r="FS67" s="327">
        <v>8</v>
      </c>
    </row>
    <row r="68" s="93" customFormat="1" ht="12" customHeight="1" spans="1:175">
      <c r="A68" s="142" t="s">
        <v>41</v>
      </c>
      <c r="B68" s="142"/>
      <c r="C68" s="142"/>
      <c r="D68" s="142"/>
      <c r="E68" s="142"/>
      <c r="F68" s="142"/>
      <c r="G68" s="142"/>
      <c r="H68" s="142"/>
      <c r="I68" s="260" t="s">
        <v>134</v>
      </c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60"/>
      <c r="AP68" s="260"/>
      <c r="AQ68" s="260"/>
      <c r="AR68" s="260"/>
      <c r="AS68" s="260"/>
      <c r="AT68" s="260"/>
      <c r="AU68" s="260"/>
      <c r="AV68" s="260"/>
      <c r="AW68" s="260"/>
      <c r="AX68" s="260"/>
      <c r="AY68" s="260"/>
      <c r="AZ68" s="260"/>
      <c r="BA68" s="260"/>
      <c r="BB68" s="260"/>
      <c r="BC68" s="260"/>
      <c r="BD68" s="260"/>
      <c r="BE68" s="260"/>
      <c r="BF68" s="260"/>
      <c r="BG68" s="260"/>
      <c r="BH68" s="260"/>
      <c r="BI68" s="260"/>
      <c r="BJ68" s="260"/>
      <c r="BK68" s="260"/>
      <c r="BL68" s="260"/>
      <c r="BM68" s="260"/>
      <c r="BN68" s="260"/>
      <c r="BO68" s="260"/>
      <c r="BP68" s="260"/>
      <c r="BQ68" s="260"/>
      <c r="BR68" s="260"/>
      <c r="BS68" s="260"/>
      <c r="BT68" s="260"/>
      <c r="BU68" s="260"/>
      <c r="BV68" s="260"/>
      <c r="BW68" s="260"/>
      <c r="BX68" s="260"/>
      <c r="BY68" s="260"/>
      <c r="BZ68" s="260"/>
      <c r="CA68" s="260"/>
      <c r="CB68" s="260"/>
      <c r="CC68" s="260"/>
      <c r="CD68" s="260"/>
      <c r="CE68" s="260"/>
      <c r="CF68" s="260"/>
      <c r="CG68" s="260"/>
      <c r="CH68" s="260"/>
      <c r="CI68" s="260"/>
      <c r="CJ68" s="260"/>
      <c r="CK68" s="260"/>
      <c r="CL68" s="260"/>
      <c r="CM68" s="260"/>
      <c r="CN68" s="277" t="s">
        <v>135</v>
      </c>
      <c r="CO68" s="277"/>
      <c r="CP68" s="277"/>
      <c r="CQ68" s="277"/>
      <c r="CR68" s="277"/>
      <c r="CS68" s="277"/>
      <c r="CT68" s="277"/>
      <c r="CU68" s="277"/>
      <c r="CV68" s="140" t="s">
        <v>51</v>
      </c>
      <c r="CW68" s="140"/>
      <c r="CX68" s="140"/>
      <c r="CY68" s="140"/>
      <c r="CZ68" s="140"/>
      <c r="DA68" s="140"/>
      <c r="DB68" s="140"/>
      <c r="DC68" s="140"/>
      <c r="DD68" s="140"/>
      <c r="DE68" s="140"/>
      <c r="DF68" s="153"/>
      <c r="DG68" s="154"/>
      <c r="DH68" s="154"/>
      <c r="DI68" s="154"/>
      <c r="DJ68" s="154"/>
      <c r="DK68" s="154"/>
      <c r="DL68" s="154"/>
      <c r="DM68" s="154"/>
      <c r="DN68" s="154"/>
      <c r="DO68" s="154"/>
      <c r="DP68" s="165"/>
      <c r="DQ68" s="140"/>
      <c r="DR68" s="140"/>
      <c r="DS68" s="176"/>
      <c r="DT68" s="198"/>
      <c r="DU68" s="198"/>
      <c r="DV68" s="198"/>
      <c r="DW68" s="198"/>
      <c r="DX68" s="198"/>
      <c r="DY68" s="198"/>
      <c r="DZ68" s="198"/>
      <c r="EA68" s="198"/>
      <c r="EB68" s="198"/>
      <c r="EC68" s="198"/>
      <c r="ED68" s="198"/>
      <c r="EE68" s="198"/>
      <c r="EF68" s="176">
        <f>EF72</f>
        <v>1259551.61</v>
      </c>
      <c r="EG68" s="198"/>
      <c r="EH68" s="198"/>
      <c r="EI68" s="198"/>
      <c r="EJ68" s="198"/>
      <c r="EK68" s="198"/>
      <c r="EL68" s="198"/>
      <c r="EM68" s="198"/>
      <c r="EN68" s="198"/>
      <c r="EO68" s="198"/>
      <c r="EP68" s="198"/>
      <c r="EQ68" s="198"/>
      <c r="ER68" s="198"/>
      <c r="ES68" s="176">
        <f t="shared" ref="ES68" si="4">ES72</f>
        <v>260400</v>
      </c>
      <c r="ET68" s="198"/>
      <c r="EU68" s="198"/>
      <c r="EV68" s="198"/>
      <c r="EW68" s="198"/>
      <c r="EX68" s="198"/>
      <c r="EY68" s="198"/>
      <c r="EZ68" s="198"/>
      <c r="FA68" s="198"/>
      <c r="FB68" s="198"/>
      <c r="FC68" s="198"/>
      <c r="FD68" s="198"/>
      <c r="FE68" s="198"/>
      <c r="FF68" s="321">
        <f>ES68</f>
        <v>260400</v>
      </c>
      <c r="FG68" s="224"/>
      <c r="FH68" s="224"/>
      <c r="FI68" s="224"/>
      <c r="FJ68" s="224"/>
      <c r="FK68" s="224"/>
      <c r="FL68" s="224"/>
      <c r="FM68" s="224"/>
      <c r="FN68" s="224"/>
      <c r="FO68" s="224"/>
      <c r="FP68" s="224"/>
      <c r="FQ68" s="224"/>
      <c r="FR68" s="238"/>
      <c r="FS68" s="328"/>
    </row>
    <row r="69" s="93" customFormat="1" ht="87.95" customHeight="1" spans="1:175">
      <c r="A69" s="141" t="s">
        <v>136</v>
      </c>
      <c r="B69" s="141"/>
      <c r="C69" s="141"/>
      <c r="D69" s="141"/>
      <c r="E69" s="141"/>
      <c r="F69" s="141"/>
      <c r="G69" s="141"/>
      <c r="H69" s="141"/>
      <c r="I69" s="261" t="s">
        <v>137</v>
      </c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261"/>
      <c r="AM69" s="261"/>
      <c r="AN69" s="261"/>
      <c r="AO69" s="261"/>
      <c r="AP69" s="261"/>
      <c r="AQ69" s="261"/>
      <c r="AR69" s="261"/>
      <c r="AS69" s="261"/>
      <c r="AT69" s="261"/>
      <c r="AU69" s="261"/>
      <c r="AV69" s="261"/>
      <c r="AW69" s="261"/>
      <c r="AX69" s="261"/>
      <c r="AY69" s="261"/>
      <c r="AZ69" s="261"/>
      <c r="BA69" s="261"/>
      <c r="BB69" s="261"/>
      <c r="BC69" s="261"/>
      <c r="BD69" s="261"/>
      <c r="BE69" s="261"/>
      <c r="BF69" s="261"/>
      <c r="BG69" s="261"/>
      <c r="BH69" s="261"/>
      <c r="BI69" s="261"/>
      <c r="BJ69" s="261"/>
      <c r="BK69" s="261"/>
      <c r="BL69" s="261"/>
      <c r="BM69" s="261"/>
      <c r="BN69" s="261"/>
      <c r="BO69" s="261"/>
      <c r="BP69" s="261"/>
      <c r="BQ69" s="261"/>
      <c r="BR69" s="261"/>
      <c r="BS69" s="261"/>
      <c r="BT69" s="261"/>
      <c r="BU69" s="261"/>
      <c r="BV69" s="261"/>
      <c r="BW69" s="261"/>
      <c r="BX69" s="261"/>
      <c r="BY69" s="261"/>
      <c r="BZ69" s="261"/>
      <c r="CA69" s="261"/>
      <c r="CB69" s="261"/>
      <c r="CC69" s="261"/>
      <c r="CD69" s="261"/>
      <c r="CE69" s="261"/>
      <c r="CF69" s="261"/>
      <c r="CG69" s="261"/>
      <c r="CH69" s="261"/>
      <c r="CI69" s="261"/>
      <c r="CJ69" s="261"/>
      <c r="CK69" s="261"/>
      <c r="CL69" s="261"/>
      <c r="CM69" s="261"/>
      <c r="CN69" s="128" t="s">
        <v>138</v>
      </c>
      <c r="CO69" s="128"/>
      <c r="CP69" s="128"/>
      <c r="CQ69" s="128"/>
      <c r="CR69" s="128"/>
      <c r="CS69" s="128"/>
      <c r="CT69" s="128"/>
      <c r="CU69" s="128"/>
      <c r="CV69" s="141" t="s">
        <v>51</v>
      </c>
      <c r="CW69" s="141"/>
      <c r="CX69" s="141"/>
      <c r="CY69" s="141"/>
      <c r="CZ69" s="141"/>
      <c r="DA69" s="141"/>
      <c r="DB69" s="141"/>
      <c r="DC69" s="141"/>
      <c r="DD69" s="141"/>
      <c r="DE69" s="141"/>
      <c r="DF69" s="155"/>
      <c r="DG69" s="156"/>
      <c r="DH69" s="156"/>
      <c r="DI69" s="156"/>
      <c r="DJ69" s="156"/>
      <c r="DK69" s="156"/>
      <c r="DL69" s="156"/>
      <c r="DM69" s="156"/>
      <c r="DN69" s="156"/>
      <c r="DO69" s="156"/>
      <c r="DP69" s="166"/>
      <c r="DQ69" s="141"/>
      <c r="DR69" s="141"/>
      <c r="DS69" s="190"/>
      <c r="DT69" s="190"/>
      <c r="DU69" s="190"/>
      <c r="DV69" s="190"/>
      <c r="DW69" s="190"/>
      <c r="DX69" s="190"/>
      <c r="DY69" s="190"/>
      <c r="DZ69" s="190"/>
      <c r="EA69" s="190"/>
      <c r="EB69" s="190"/>
      <c r="EC69" s="190"/>
      <c r="ED69" s="190"/>
      <c r="EE69" s="190"/>
      <c r="EF69" s="190" t="s">
        <v>52</v>
      </c>
      <c r="EG69" s="190"/>
      <c r="EH69" s="190"/>
      <c r="EI69" s="190"/>
      <c r="EJ69" s="190"/>
      <c r="EK69" s="190"/>
      <c r="EL69" s="190"/>
      <c r="EM69" s="190"/>
      <c r="EN69" s="190"/>
      <c r="EO69" s="190"/>
      <c r="EP69" s="190"/>
      <c r="EQ69" s="190"/>
      <c r="ER69" s="190"/>
      <c r="ES69" s="190" t="s">
        <v>52</v>
      </c>
      <c r="ET69" s="190"/>
      <c r="EU69" s="190"/>
      <c r="EV69" s="190"/>
      <c r="EW69" s="190"/>
      <c r="EX69" s="190"/>
      <c r="EY69" s="190"/>
      <c r="EZ69" s="190"/>
      <c r="FA69" s="190"/>
      <c r="FB69" s="190"/>
      <c r="FC69" s="190"/>
      <c r="FD69" s="190"/>
      <c r="FE69" s="190"/>
      <c r="FF69" s="322" t="s">
        <v>52</v>
      </c>
      <c r="FG69" s="322"/>
      <c r="FH69" s="322"/>
      <c r="FI69" s="322"/>
      <c r="FJ69" s="322"/>
      <c r="FK69" s="322"/>
      <c r="FL69" s="322"/>
      <c r="FM69" s="322"/>
      <c r="FN69" s="322"/>
      <c r="FO69" s="322"/>
      <c r="FP69" s="322"/>
      <c r="FQ69" s="322"/>
      <c r="FR69" s="329"/>
      <c r="FS69" s="328"/>
    </row>
    <row r="70" s="93" customFormat="1" ht="24.95" customHeight="1" spans="1:175">
      <c r="A70" s="141" t="s">
        <v>139</v>
      </c>
      <c r="B70" s="141"/>
      <c r="C70" s="141"/>
      <c r="D70" s="141"/>
      <c r="E70" s="141"/>
      <c r="F70" s="141"/>
      <c r="G70" s="141"/>
      <c r="H70" s="141"/>
      <c r="I70" s="261" t="s">
        <v>140</v>
      </c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/>
      <c r="AO70" s="261"/>
      <c r="AP70" s="261"/>
      <c r="AQ70" s="261"/>
      <c r="AR70" s="261"/>
      <c r="AS70" s="261"/>
      <c r="AT70" s="261"/>
      <c r="AU70" s="261"/>
      <c r="AV70" s="261"/>
      <c r="AW70" s="261"/>
      <c r="AX70" s="261"/>
      <c r="AY70" s="261"/>
      <c r="AZ70" s="261"/>
      <c r="BA70" s="261"/>
      <c r="BB70" s="261"/>
      <c r="BC70" s="261"/>
      <c r="BD70" s="261"/>
      <c r="BE70" s="261"/>
      <c r="BF70" s="261"/>
      <c r="BG70" s="261"/>
      <c r="BH70" s="261"/>
      <c r="BI70" s="261"/>
      <c r="BJ70" s="261"/>
      <c r="BK70" s="261"/>
      <c r="BL70" s="261"/>
      <c r="BM70" s="261"/>
      <c r="BN70" s="261"/>
      <c r="BO70" s="261"/>
      <c r="BP70" s="261"/>
      <c r="BQ70" s="261"/>
      <c r="BR70" s="261"/>
      <c r="BS70" s="261"/>
      <c r="BT70" s="261"/>
      <c r="BU70" s="261"/>
      <c r="BV70" s="261"/>
      <c r="BW70" s="261"/>
      <c r="BX70" s="261"/>
      <c r="BY70" s="261"/>
      <c r="BZ70" s="261"/>
      <c r="CA70" s="261"/>
      <c r="CB70" s="261"/>
      <c r="CC70" s="261"/>
      <c r="CD70" s="261"/>
      <c r="CE70" s="261"/>
      <c r="CF70" s="261"/>
      <c r="CG70" s="261"/>
      <c r="CH70" s="261"/>
      <c r="CI70" s="261"/>
      <c r="CJ70" s="261"/>
      <c r="CK70" s="261"/>
      <c r="CL70" s="261"/>
      <c r="CM70" s="261"/>
      <c r="CN70" s="128" t="s">
        <v>141</v>
      </c>
      <c r="CO70" s="128"/>
      <c r="CP70" s="128"/>
      <c r="CQ70" s="128"/>
      <c r="CR70" s="128"/>
      <c r="CS70" s="128"/>
      <c r="CT70" s="128"/>
      <c r="CU70" s="128"/>
      <c r="CV70" s="141" t="s">
        <v>51</v>
      </c>
      <c r="CW70" s="141"/>
      <c r="CX70" s="141"/>
      <c r="CY70" s="141"/>
      <c r="CZ70" s="141"/>
      <c r="DA70" s="141"/>
      <c r="DB70" s="141"/>
      <c r="DC70" s="141"/>
      <c r="DD70" s="141"/>
      <c r="DE70" s="141"/>
      <c r="DF70" s="155"/>
      <c r="DG70" s="156"/>
      <c r="DH70" s="156"/>
      <c r="DI70" s="156"/>
      <c r="DJ70" s="156"/>
      <c r="DK70" s="156"/>
      <c r="DL70" s="156"/>
      <c r="DM70" s="156"/>
      <c r="DN70" s="156"/>
      <c r="DO70" s="156"/>
      <c r="DP70" s="166"/>
      <c r="DQ70" s="141"/>
      <c r="DR70" s="141"/>
      <c r="DS70" s="190"/>
      <c r="DT70" s="190"/>
      <c r="DU70" s="190"/>
      <c r="DV70" s="190"/>
      <c r="DW70" s="190"/>
      <c r="DX70" s="190"/>
      <c r="DY70" s="190"/>
      <c r="DZ70" s="190"/>
      <c r="EA70" s="190"/>
      <c r="EB70" s="190"/>
      <c r="EC70" s="190"/>
      <c r="ED70" s="190"/>
      <c r="EE70" s="190"/>
      <c r="EF70" s="190" t="s">
        <v>52</v>
      </c>
      <c r="EG70" s="190"/>
      <c r="EH70" s="190"/>
      <c r="EI70" s="190"/>
      <c r="EJ70" s="190"/>
      <c r="EK70" s="190"/>
      <c r="EL70" s="190"/>
      <c r="EM70" s="190"/>
      <c r="EN70" s="190"/>
      <c r="EO70" s="190"/>
      <c r="EP70" s="190"/>
      <c r="EQ70" s="190"/>
      <c r="ER70" s="190"/>
      <c r="ES70" s="190" t="s">
        <v>52</v>
      </c>
      <c r="ET70" s="190"/>
      <c r="EU70" s="190"/>
      <c r="EV70" s="190"/>
      <c r="EW70" s="190"/>
      <c r="EX70" s="190"/>
      <c r="EY70" s="190"/>
      <c r="EZ70" s="190"/>
      <c r="FA70" s="190"/>
      <c r="FB70" s="190"/>
      <c r="FC70" s="190"/>
      <c r="FD70" s="190"/>
      <c r="FE70" s="190"/>
      <c r="FF70" s="322" t="s">
        <v>52</v>
      </c>
      <c r="FG70" s="322"/>
      <c r="FH70" s="322"/>
      <c r="FI70" s="322"/>
      <c r="FJ70" s="322"/>
      <c r="FK70" s="322"/>
      <c r="FL70" s="322"/>
      <c r="FM70" s="322"/>
      <c r="FN70" s="322"/>
      <c r="FO70" s="322"/>
      <c r="FP70" s="322"/>
      <c r="FQ70" s="322"/>
      <c r="FR70" s="329"/>
      <c r="FS70" s="328"/>
    </row>
    <row r="71" s="93" customFormat="1" ht="24.95" customHeight="1" spans="1:175">
      <c r="A71" s="141" t="s">
        <v>142</v>
      </c>
      <c r="B71" s="141"/>
      <c r="C71" s="141"/>
      <c r="D71" s="141"/>
      <c r="E71" s="141"/>
      <c r="F71" s="141"/>
      <c r="G71" s="141"/>
      <c r="H71" s="141"/>
      <c r="I71" s="261" t="s">
        <v>143</v>
      </c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  <c r="AI71" s="261"/>
      <c r="AJ71" s="261"/>
      <c r="AK71" s="261"/>
      <c r="AL71" s="261"/>
      <c r="AM71" s="261"/>
      <c r="AN71" s="261"/>
      <c r="AO71" s="261"/>
      <c r="AP71" s="261"/>
      <c r="AQ71" s="261"/>
      <c r="AR71" s="261"/>
      <c r="AS71" s="261"/>
      <c r="AT71" s="261"/>
      <c r="AU71" s="261"/>
      <c r="AV71" s="261"/>
      <c r="AW71" s="261"/>
      <c r="AX71" s="261"/>
      <c r="AY71" s="261"/>
      <c r="AZ71" s="261"/>
      <c r="BA71" s="261"/>
      <c r="BB71" s="261"/>
      <c r="BC71" s="261"/>
      <c r="BD71" s="261"/>
      <c r="BE71" s="261"/>
      <c r="BF71" s="261"/>
      <c r="BG71" s="261"/>
      <c r="BH71" s="261"/>
      <c r="BI71" s="261"/>
      <c r="BJ71" s="261"/>
      <c r="BK71" s="261"/>
      <c r="BL71" s="261"/>
      <c r="BM71" s="261"/>
      <c r="BN71" s="261"/>
      <c r="BO71" s="261"/>
      <c r="BP71" s="261"/>
      <c r="BQ71" s="261"/>
      <c r="BR71" s="261"/>
      <c r="BS71" s="261"/>
      <c r="BT71" s="261"/>
      <c r="BU71" s="261"/>
      <c r="BV71" s="261"/>
      <c r="BW71" s="261"/>
      <c r="BX71" s="261"/>
      <c r="BY71" s="261"/>
      <c r="BZ71" s="261"/>
      <c r="CA71" s="261"/>
      <c r="CB71" s="261"/>
      <c r="CC71" s="261"/>
      <c r="CD71" s="261"/>
      <c r="CE71" s="261"/>
      <c r="CF71" s="261"/>
      <c r="CG71" s="261"/>
      <c r="CH71" s="261"/>
      <c r="CI71" s="261"/>
      <c r="CJ71" s="261"/>
      <c r="CK71" s="261"/>
      <c r="CL71" s="261"/>
      <c r="CM71" s="261"/>
      <c r="CN71" s="128" t="s">
        <v>144</v>
      </c>
      <c r="CO71" s="128"/>
      <c r="CP71" s="128"/>
      <c r="CQ71" s="128"/>
      <c r="CR71" s="128"/>
      <c r="CS71" s="128"/>
      <c r="CT71" s="128"/>
      <c r="CU71" s="128"/>
      <c r="CV71" s="141" t="s">
        <v>51</v>
      </c>
      <c r="CW71" s="141"/>
      <c r="CX71" s="141"/>
      <c r="CY71" s="141"/>
      <c r="CZ71" s="141"/>
      <c r="DA71" s="141"/>
      <c r="DB71" s="141"/>
      <c r="DC71" s="141"/>
      <c r="DD71" s="141"/>
      <c r="DE71" s="141"/>
      <c r="DF71" s="155"/>
      <c r="DG71" s="156"/>
      <c r="DH71" s="156"/>
      <c r="DI71" s="156"/>
      <c r="DJ71" s="156"/>
      <c r="DK71" s="156"/>
      <c r="DL71" s="156"/>
      <c r="DM71" s="156"/>
      <c r="DN71" s="156"/>
      <c r="DO71" s="156"/>
      <c r="DP71" s="166"/>
      <c r="DQ71" s="141"/>
      <c r="DR71" s="141"/>
      <c r="DS71" s="190"/>
      <c r="DT71" s="190"/>
      <c r="DU71" s="190"/>
      <c r="DV71" s="190"/>
      <c r="DW71" s="190"/>
      <c r="DX71" s="190"/>
      <c r="DY71" s="190"/>
      <c r="DZ71" s="190"/>
      <c r="EA71" s="190"/>
      <c r="EB71" s="190"/>
      <c r="EC71" s="190"/>
      <c r="ED71" s="190"/>
      <c r="EE71" s="190"/>
      <c r="EF71" s="190" t="s">
        <v>52</v>
      </c>
      <c r="EG71" s="190"/>
      <c r="EH71" s="190"/>
      <c r="EI71" s="190"/>
      <c r="EJ71" s="190"/>
      <c r="EK71" s="190"/>
      <c r="EL71" s="190"/>
      <c r="EM71" s="190"/>
      <c r="EN71" s="190"/>
      <c r="EO71" s="190"/>
      <c r="EP71" s="190"/>
      <c r="EQ71" s="190"/>
      <c r="ER71" s="190"/>
      <c r="ES71" s="190" t="s">
        <v>52</v>
      </c>
      <c r="ET71" s="190"/>
      <c r="EU71" s="190"/>
      <c r="EV71" s="190"/>
      <c r="EW71" s="190"/>
      <c r="EX71" s="190"/>
      <c r="EY71" s="190"/>
      <c r="EZ71" s="190"/>
      <c r="FA71" s="190"/>
      <c r="FB71" s="190"/>
      <c r="FC71" s="190"/>
      <c r="FD71" s="190"/>
      <c r="FE71" s="190"/>
      <c r="FF71" s="322" t="s">
        <v>52</v>
      </c>
      <c r="FG71" s="322"/>
      <c r="FH71" s="322"/>
      <c r="FI71" s="322"/>
      <c r="FJ71" s="322"/>
      <c r="FK71" s="322"/>
      <c r="FL71" s="322"/>
      <c r="FM71" s="322"/>
      <c r="FN71" s="322"/>
      <c r="FO71" s="322"/>
      <c r="FP71" s="322"/>
      <c r="FQ71" s="322"/>
      <c r="FR71" s="329"/>
      <c r="FS71" s="328"/>
    </row>
    <row r="72" s="93" customFormat="1" ht="24.95" customHeight="1" spans="1:175">
      <c r="A72" s="141" t="s">
        <v>145</v>
      </c>
      <c r="B72" s="141"/>
      <c r="C72" s="141"/>
      <c r="D72" s="141"/>
      <c r="E72" s="141"/>
      <c r="F72" s="141"/>
      <c r="G72" s="141"/>
      <c r="H72" s="141"/>
      <c r="I72" s="261" t="s">
        <v>146</v>
      </c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261"/>
      <c r="Z72" s="261"/>
      <c r="AA72" s="261"/>
      <c r="AB72" s="261"/>
      <c r="AC72" s="261"/>
      <c r="AD72" s="261"/>
      <c r="AE72" s="261"/>
      <c r="AF72" s="261"/>
      <c r="AG72" s="261"/>
      <c r="AH72" s="261"/>
      <c r="AI72" s="261"/>
      <c r="AJ72" s="261"/>
      <c r="AK72" s="261"/>
      <c r="AL72" s="261"/>
      <c r="AM72" s="261"/>
      <c r="AN72" s="261"/>
      <c r="AO72" s="261"/>
      <c r="AP72" s="261"/>
      <c r="AQ72" s="261"/>
      <c r="AR72" s="261"/>
      <c r="AS72" s="261"/>
      <c r="AT72" s="261"/>
      <c r="AU72" s="261"/>
      <c r="AV72" s="261"/>
      <c r="AW72" s="261"/>
      <c r="AX72" s="261"/>
      <c r="AY72" s="261"/>
      <c r="AZ72" s="261"/>
      <c r="BA72" s="261"/>
      <c r="BB72" s="261"/>
      <c r="BC72" s="261"/>
      <c r="BD72" s="261"/>
      <c r="BE72" s="261"/>
      <c r="BF72" s="261"/>
      <c r="BG72" s="261"/>
      <c r="BH72" s="261"/>
      <c r="BI72" s="261"/>
      <c r="BJ72" s="261"/>
      <c r="BK72" s="261"/>
      <c r="BL72" s="261"/>
      <c r="BM72" s="261"/>
      <c r="BN72" s="261"/>
      <c r="BO72" s="261"/>
      <c r="BP72" s="261"/>
      <c r="BQ72" s="261"/>
      <c r="BR72" s="261"/>
      <c r="BS72" s="261"/>
      <c r="BT72" s="261"/>
      <c r="BU72" s="261"/>
      <c r="BV72" s="261"/>
      <c r="BW72" s="261"/>
      <c r="BX72" s="261"/>
      <c r="BY72" s="261"/>
      <c r="BZ72" s="261"/>
      <c r="CA72" s="261"/>
      <c r="CB72" s="261"/>
      <c r="CC72" s="261"/>
      <c r="CD72" s="261"/>
      <c r="CE72" s="261"/>
      <c r="CF72" s="261"/>
      <c r="CG72" s="261"/>
      <c r="CH72" s="261"/>
      <c r="CI72" s="261"/>
      <c r="CJ72" s="261"/>
      <c r="CK72" s="261"/>
      <c r="CL72" s="261"/>
      <c r="CM72" s="261"/>
      <c r="CN72" s="128" t="s">
        <v>147</v>
      </c>
      <c r="CO72" s="128"/>
      <c r="CP72" s="128"/>
      <c r="CQ72" s="128"/>
      <c r="CR72" s="128"/>
      <c r="CS72" s="128"/>
      <c r="CT72" s="128"/>
      <c r="CU72" s="128"/>
      <c r="CV72" s="141" t="s">
        <v>51</v>
      </c>
      <c r="CW72" s="141"/>
      <c r="CX72" s="141"/>
      <c r="CY72" s="141"/>
      <c r="CZ72" s="141"/>
      <c r="DA72" s="141"/>
      <c r="DB72" s="141"/>
      <c r="DC72" s="141"/>
      <c r="DD72" s="141"/>
      <c r="DE72" s="141"/>
      <c r="DF72" s="155"/>
      <c r="DG72" s="156"/>
      <c r="DH72" s="156"/>
      <c r="DI72" s="156"/>
      <c r="DJ72" s="156"/>
      <c r="DK72" s="156"/>
      <c r="DL72" s="156"/>
      <c r="DM72" s="156"/>
      <c r="DN72" s="156"/>
      <c r="DO72" s="156"/>
      <c r="DP72" s="166"/>
      <c r="DQ72" s="141"/>
      <c r="DR72" s="141"/>
      <c r="DS72" s="306"/>
      <c r="DT72" s="306"/>
      <c r="DU72" s="306"/>
      <c r="DV72" s="306"/>
      <c r="DW72" s="306"/>
      <c r="DX72" s="306"/>
      <c r="DY72" s="306"/>
      <c r="DZ72" s="306"/>
      <c r="EA72" s="306"/>
      <c r="EB72" s="306"/>
      <c r="EC72" s="306"/>
      <c r="ED72" s="306"/>
      <c r="EE72" s="306"/>
      <c r="EF72" s="306">
        <f>EF73+EF76+EF85</f>
        <v>1259551.61</v>
      </c>
      <c r="EG72" s="306"/>
      <c r="EH72" s="306"/>
      <c r="EI72" s="306"/>
      <c r="EJ72" s="306"/>
      <c r="EK72" s="306"/>
      <c r="EL72" s="306"/>
      <c r="EM72" s="306"/>
      <c r="EN72" s="306"/>
      <c r="EO72" s="306"/>
      <c r="EP72" s="306"/>
      <c r="EQ72" s="306"/>
      <c r="ER72" s="306"/>
      <c r="ES72" s="306">
        <f>ES73</f>
        <v>260400</v>
      </c>
      <c r="ET72" s="306"/>
      <c r="EU72" s="306"/>
      <c r="EV72" s="306"/>
      <c r="EW72" s="306"/>
      <c r="EX72" s="306"/>
      <c r="EY72" s="306"/>
      <c r="EZ72" s="306"/>
      <c r="FA72" s="306"/>
      <c r="FB72" s="306"/>
      <c r="FC72" s="306"/>
      <c r="FD72" s="306"/>
      <c r="FE72" s="306"/>
      <c r="FF72" s="323">
        <f>ES72</f>
        <v>260400</v>
      </c>
      <c r="FG72" s="322"/>
      <c r="FH72" s="322"/>
      <c r="FI72" s="322"/>
      <c r="FJ72" s="322"/>
      <c r="FK72" s="322"/>
      <c r="FL72" s="322"/>
      <c r="FM72" s="322"/>
      <c r="FN72" s="322"/>
      <c r="FO72" s="322"/>
      <c r="FP72" s="322"/>
      <c r="FQ72" s="322"/>
      <c r="FR72" s="329"/>
      <c r="FS72" s="328"/>
    </row>
    <row r="73" s="93" customFormat="1" ht="24.95" customHeight="1" spans="1:175">
      <c r="A73" s="141" t="s">
        <v>148</v>
      </c>
      <c r="B73" s="141"/>
      <c r="C73" s="141"/>
      <c r="D73" s="141"/>
      <c r="E73" s="141"/>
      <c r="F73" s="141"/>
      <c r="G73" s="141"/>
      <c r="H73" s="141"/>
      <c r="I73" s="115" t="s">
        <v>149</v>
      </c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28" t="s">
        <v>150</v>
      </c>
      <c r="CO73" s="128"/>
      <c r="CP73" s="128"/>
      <c r="CQ73" s="128"/>
      <c r="CR73" s="128"/>
      <c r="CS73" s="128"/>
      <c r="CT73" s="128"/>
      <c r="CU73" s="128"/>
      <c r="CV73" s="141" t="s">
        <v>51</v>
      </c>
      <c r="CW73" s="141"/>
      <c r="CX73" s="141"/>
      <c r="CY73" s="141"/>
      <c r="CZ73" s="141"/>
      <c r="DA73" s="141"/>
      <c r="DB73" s="141"/>
      <c r="DC73" s="141"/>
      <c r="DD73" s="141"/>
      <c r="DE73" s="141"/>
      <c r="DF73" s="155"/>
      <c r="DG73" s="156"/>
      <c r="DH73" s="156"/>
      <c r="DI73" s="156"/>
      <c r="DJ73" s="156"/>
      <c r="DK73" s="156"/>
      <c r="DL73" s="156"/>
      <c r="DM73" s="156"/>
      <c r="DN73" s="156"/>
      <c r="DO73" s="156"/>
      <c r="DP73" s="166"/>
      <c r="DQ73" s="141"/>
      <c r="DR73" s="141"/>
      <c r="DS73" s="306"/>
      <c r="DT73" s="306"/>
      <c r="DU73" s="306"/>
      <c r="DV73" s="306"/>
      <c r="DW73" s="306"/>
      <c r="DX73" s="306"/>
      <c r="DY73" s="306"/>
      <c r="DZ73" s="306"/>
      <c r="EA73" s="306"/>
      <c r="EB73" s="306"/>
      <c r="EC73" s="306"/>
      <c r="ED73" s="306"/>
      <c r="EE73" s="306"/>
      <c r="EF73" s="306">
        <f t="shared" ref="EF73" si="5">EF74</f>
        <v>1172751.61</v>
      </c>
      <c r="EG73" s="306"/>
      <c r="EH73" s="306"/>
      <c r="EI73" s="306"/>
      <c r="EJ73" s="306"/>
      <c r="EK73" s="306"/>
      <c r="EL73" s="306"/>
      <c r="EM73" s="306"/>
      <c r="EN73" s="306"/>
      <c r="EO73" s="306"/>
      <c r="EP73" s="306"/>
      <c r="EQ73" s="306"/>
      <c r="ER73" s="306"/>
      <c r="ES73" s="306">
        <f t="shared" ref="ES73" si="6">ES74</f>
        <v>260400</v>
      </c>
      <c r="ET73" s="306"/>
      <c r="EU73" s="306"/>
      <c r="EV73" s="306"/>
      <c r="EW73" s="306"/>
      <c r="EX73" s="306"/>
      <c r="EY73" s="306"/>
      <c r="EZ73" s="306"/>
      <c r="FA73" s="306"/>
      <c r="FB73" s="306"/>
      <c r="FC73" s="306"/>
      <c r="FD73" s="306"/>
      <c r="FE73" s="306"/>
      <c r="FF73" s="323">
        <f>ES73</f>
        <v>260400</v>
      </c>
      <c r="FG73" s="322"/>
      <c r="FH73" s="322"/>
      <c r="FI73" s="322"/>
      <c r="FJ73" s="322"/>
      <c r="FK73" s="322"/>
      <c r="FL73" s="322"/>
      <c r="FM73" s="322"/>
      <c r="FN73" s="322"/>
      <c r="FO73" s="322"/>
      <c r="FP73" s="322"/>
      <c r="FQ73" s="322"/>
      <c r="FR73" s="329"/>
      <c r="FS73" s="328"/>
    </row>
    <row r="74" s="93" customFormat="1" ht="24.95" customHeight="1" spans="1:175">
      <c r="A74" s="141" t="s">
        <v>151</v>
      </c>
      <c r="B74" s="141"/>
      <c r="C74" s="141"/>
      <c r="D74" s="141"/>
      <c r="E74" s="141"/>
      <c r="F74" s="141"/>
      <c r="G74" s="141"/>
      <c r="H74" s="141"/>
      <c r="I74" s="262" t="s">
        <v>152</v>
      </c>
      <c r="J74" s="262"/>
      <c r="K74" s="262"/>
      <c r="L74" s="262"/>
      <c r="M74" s="262"/>
      <c r="N74" s="262"/>
      <c r="O74" s="262"/>
      <c r="P74" s="262"/>
      <c r="Q74" s="262"/>
      <c r="R74" s="262"/>
      <c r="S74" s="262"/>
      <c r="T74" s="262"/>
      <c r="U74" s="262"/>
      <c r="V74" s="262"/>
      <c r="W74" s="262"/>
      <c r="X74" s="262"/>
      <c r="Y74" s="262"/>
      <c r="Z74" s="262"/>
      <c r="AA74" s="262"/>
      <c r="AB74" s="262"/>
      <c r="AC74" s="262"/>
      <c r="AD74" s="262"/>
      <c r="AE74" s="262"/>
      <c r="AF74" s="262"/>
      <c r="AG74" s="262"/>
      <c r="AH74" s="262"/>
      <c r="AI74" s="262"/>
      <c r="AJ74" s="262"/>
      <c r="AK74" s="262"/>
      <c r="AL74" s="262"/>
      <c r="AM74" s="262"/>
      <c r="AN74" s="262"/>
      <c r="AO74" s="262"/>
      <c r="AP74" s="262"/>
      <c r="AQ74" s="262"/>
      <c r="AR74" s="262"/>
      <c r="AS74" s="262"/>
      <c r="AT74" s="262"/>
      <c r="AU74" s="262"/>
      <c r="AV74" s="262"/>
      <c r="AW74" s="262"/>
      <c r="AX74" s="262"/>
      <c r="AY74" s="262"/>
      <c r="AZ74" s="262"/>
      <c r="BA74" s="262"/>
      <c r="BB74" s="262"/>
      <c r="BC74" s="262"/>
      <c r="BD74" s="262"/>
      <c r="BE74" s="262"/>
      <c r="BF74" s="262"/>
      <c r="BG74" s="262"/>
      <c r="BH74" s="262"/>
      <c r="BI74" s="262"/>
      <c r="BJ74" s="262"/>
      <c r="BK74" s="262"/>
      <c r="BL74" s="262"/>
      <c r="BM74" s="262"/>
      <c r="BN74" s="262"/>
      <c r="BO74" s="262"/>
      <c r="BP74" s="262"/>
      <c r="BQ74" s="262"/>
      <c r="BR74" s="262"/>
      <c r="BS74" s="262"/>
      <c r="BT74" s="262"/>
      <c r="BU74" s="262"/>
      <c r="BV74" s="262"/>
      <c r="BW74" s="262"/>
      <c r="BX74" s="262"/>
      <c r="BY74" s="262"/>
      <c r="BZ74" s="262"/>
      <c r="CA74" s="262"/>
      <c r="CB74" s="262"/>
      <c r="CC74" s="262"/>
      <c r="CD74" s="262"/>
      <c r="CE74" s="262"/>
      <c r="CF74" s="262"/>
      <c r="CG74" s="262"/>
      <c r="CH74" s="262"/>
      <c r="CI74" s="262"/>
      <c r="CJ74" s="262"/>
      <c r="CK74" s="262"/>
      <c r="CL74" s="262"/>
      <c r="CM74" s="262"/>
      <c r="CN74" s="128" t="s">
        <v>153</v>
      </c>
      <c r="CO74" s="128"/>
      <c r="CP74" s="128"/>
      <c r="CQ74" s="128"/>
      <c r="CR74" s="128"/>
      <c r="CS74" s="128"/>
      <c r="CT74" s="128"/>
      <c r="CU74" s="128"/>
      <c r="CV74" s="141" t="s">
        <v>51</v>
      </c>
      <c r="CW74" s="141"/>
      <c r="CX74" s="141"/>
      <c r="CY74" s="141"/>
      <c r="CZ74" s="141"/>
      <c r="DA74" s="141"/>
      <c r="DB74" s="141"/>
      <c r="DC74" s="141"/>
      <c r="DD74" s="141"/>
      <c r="DE74" s="141"/>
      <c r="DF74" s="155"/>
      <c r="DG74" s="156"/>
      <c r="DH74" s="156"/>
      <c r="DI74" s="156"/>
      <c r="DJ74" s="156"/>
      <c r="DK74" s="156"/>
      <c r="DL74" s="156"/>
      <c r="DM74" s="156"/>
      <c r="DN74" s="156"/>
      <c r="DO74" s="156"/>
      <c r="DP74" s="166"/>
      <c r="DQ74" s="141"/>
      <c r="DR74" s="141"/>
      <c r="DS74" s="306"/>
      <c r="DT74" s="306"/>
      <c r="DU74" s="306"/>
      <c r="DV74" s="306"/>
      <c r="DW74" s="306"/>
      <c r="DX74" s="306"/>
      <c r="DY74" s="306"/>
      <c r="DZ74" s="306"/>
      <c r="EA74" s="306"/>
      <c r="EB74" s="306"/>
      <c r="EC74" s="306"/>
      <c r="ED74" s="306"/>
      <c r="EE74" s="306"/>
      <c r="EF74" s="306">
        <f>DS43+DS45+DS46+DS47+DS53+DS55-DS30</f>
        <v>1172751.61</v>
      </c>
      <c r="EG74" s="306"/>
      <c r="EH74" s="306"/>
      <c r="EI74" s="306"/>
      <c r="EJ74" s="306"/>
      <c r="EK74" s="306"/>
      <c r="EL74" s="306"/>
      <c r="EM74" s="306"/>
      <c r="EN74" s="306"/>
      <c r="EO74" s="306"/>
      <c r="EP74" s="306"/>
      <c r="EQ74" s="306"/>
      <c r="ER74" s="306"/>
      <c r="ES74" s="306">
        <f>EF45+EF55</f>
        <v>260400</v>
      </c>
      <c r="ET74" s="306"/>
      <c r="EU74" s="306"/>
      <c r="EV74" s="306"/>
      <c r="EW74" s="306"/>
      <c r="EX74" s="306"/>
      <c r="EY74" s="306"/>
      <c r="EZ74" s="306"/>
      <c r="FA74" s="306"/>
      <c r="FB74" s="306"/>
      <c r="FC74" s="306"/>
      <c r="FD74" s="306"/>
      <c r="FE74" s="306"/>
      <c r="FF74" s="323">
        <f>ES74</f>
        <v>260400</v>
      </c>
      <c r="FG74" s="322"/>
      <c r="FH74" s="322"/>
      <c r="FI74" s="322"/>
      <c r="FJ74" s="322"/>
      <c r="FK74" s="322"/>
      <c r="FL74" s="322"/>
      <c r="FM74" s="322"/>
      <c r="FN74" s="322"/>
      <c r="FO74" s="322"/>
      <c r="FP74" s="322"/>
      <c r="FQ74" s="322"/>
      <c r="FR74" s="329"/>
      <c r="FS74" s="328"/>
    </row>
    <row r="75" s="93" customFormat="1" ht="12" customHeight="1" spans="1:175">
      <c r="A75" s="141" t="s">
        <v>154</v>
      </c>
      <c r="B75" s="141"/>
      <c r="C75" s="141"/>
      <c r="D75" s="141"/>
      <c r="E75" s="141"/>
      <c r="F75" s="141"/>
      <c r="G75" s="141"/>
      <c r="H75" s="141"/>
      <c r="I75" s="262" t="s">
        <v>155</v>
      </c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  <c r="AI75" s="262"/>
      <c r="AJ75" s="262"/>
      <c r="AK75" s="262"/>
      <c r="AL75" s="262"/>
      <c r="AM75" s="262"/>
      <c r="AN75" s="262"/>
      <c r="AO75" s="262"/>
      <c r="AP75" s="262"/>
      <c r="AQ75" s="262"/>
      <c r="AR75" s="262"/>
      <c r="AS75" s="262"/>
      <c r="AT75" s="262"/>
      <c r="AU75" s="262"/>
      <c r="AV75" s="262"/>
      <c r="AW75" s="262"/>
      <c r="AX75" s="262"/>
      <c r="AY75" s="262"/>
      <c r="AZ75" s="262"/>
      <c r="BA75" s="262"/>
      <c r="BB75" s="262"/>
      <c r="BC75" s="262"/>
      <c r="BD75" s="262"/>
      <c r="BE75" s="262"/>
      <c r="BF75" s="262"/>
      <c r="BG75" s="262"/>
      <c r="BH75" s="262"/>
      <c r="BI75" s="262"/>
      <c r="BJ75" s="262"/>
      <c r="BK75" s="262"/>
      <c r="BL75" s="262"/>
      <c r="BM75" s="262"/>
      <c r="BN75" s="262"/>
      <c r="BO75" s="262"/>
      <c r="BP75" s="262"/>
      <c r="BQ75" s="262"/>
      <c r="BR75" s="262"/>
      <c r="BS75" s="262"/>
      <c r="BT75" s="262"/>
      <c r="BU75" s="262"/>
      <c r="BV75" s="262"/>
      <c r="BW75" s="262"/>
      <c r="BX75" s="262"/>
      <c r="BY75" s="262"/>
      <c r="BZ75" s="262"/>
      <c r="CA75" s="262"/>
      <c r="CB75" s="262"/>
      <c r="CC75" s="262"/>
      <c r="CD75" s="262"/>
      <c r="CE75" s="262"/>
      <c r="CF75" s="262"/>
      <c r="CG75" s="262"/>
      <c r="CH75" s="262"/>
      <c r="CI75" s="262"/>
      <c r="CJ75" s="262"/>
      <c r="CK75" s="262"/>
      <c r="CL75" s="262"/>
      <c r="CM75" s="262"/>
      <c r="CN75" s="128" t="s">
        <v>156</v>
      </c>
      <c r="CO75" s="128"/>
      <c r="CP75" s="128"/>
      <c r="CQ75" s="128"/>
      <c r="CR75" s="128"/>
      <c r="CS75" s="128"/>
      <c r="CT75" s="128"/>
      <c r="CU75" s="128"/>
      <c r="CV75" s="141" t="s">
        <v>51</v>
      </c>
      <c r="CW75" s="141"/>
      <c r="CX75" s="141"/>
      <c r="CY75" s="141"/>
      <c r="CZ75" s="141"/>
      <c r="DA75" s="141"/>
      <c r="DB75" s="141"/>
      <c r="DC75" s="141"/>
      <c r="DD75" s="141"/>
      <c r="DE75" s="141"/>
      <c r="DF75" s="155"/>
      <c r="DG75" s="156"/>
      <c r="DH75" s="156"/>
      <c r="DI75" s="156"/>
      <c r="DJ75" s="156"/>
      <c r="DK75" s="156"/>
      <c r="DL75" s="156"/>
      <c r="DM75" s="156"/>
      <c r="DN75" s="156"/>
      <c r="DO75" s="156"/>
      <c r="DP75" s="166"/>
      <c r="DQ75" s="141"/>
      <c r="DR75" s="141"/>
      <c r="DS75" s="190"/>
      <c r="DT75" s="190"/>
      <c r="DU75" s="190"/>
      <c r="DV75" s="190"/>
      <c r="DW75" s="190"/>
      <c r="DX75" s="190"/>
      <c r="DY75" s="190"/>
      <c r="DZ75" s="190"/>
      <c r="EA75" s="190"/>
      <c r="EB75" s="190"/>
      <c r="EC75" s="190"/>
      <c r="ED75" s="190"/>
      <c r="EE75" s="190"/>
      <c r="EF75" s="306" t="s">
        <v>52</v>
      </c>
      <c r="EG75" s="306"/>
      <c r="EH75" s="306"/>
      <c r="EI75" s="306"/>
      <c r="EJ75" s="306"/>
      <c r="EK75" s="306"/>
      <c r="EL75" s="306"/>
      <c r="EM75" s="306"/>
      <c r="EN75" s="306"/>
      <c r="EO75" s="306"/>
      <c r="EP75" s="306"/>
      <c r="EQ75" s="306"/>
      <c r="ER75" s="306"/>
      <c r="ES75" s="190" t="s">
        <v>52</v>
      </c>
      <c r="ET75" s="190"/>
      <c r="EU75" s="190"/>
      <c r="EV75" s="190"/>
      <c r="EW75" s="190"/>
      <c r="EX75" s="190"/>
      <c r="EY75" s="190"/>
      <c r="EZ75" s="190"/>
      <c r="FA75" s="190"/>
      <c r="FB75" s="190"/>
      <c r="FC75" s="190"/>
      <c r="FD75" s="190"/>
      <c r="FE75" s="190"/>
      <c r="FF75" s="322" t="s">
        <v>52</v>
      </c>
      <c r="FG75" s="322"/>
      <c r="FH75" s="322"/>
      <c r="FI75" s="322"/>
      <c r="FJ75" s="322"/>
      <c r="FK75" s="322"/>
      <c r="FL75" s="322"/>
      <c r="FM75" s="322"/>
      <c r="FN75" s="322"/>
      <c r="FO75" s="322"/>
      <c r="FP75" s="322"/>
      <c r="FQ75" s="322"/>
      <c r="FR75" s="329"/>
      <c r="FS75" s="328"/>
    </row>
    <row r="76" s="93" customFormat="1" ht="24.95" customHeight="1" spans="1:175">
      <c r="A76" s="141" t="s">
        <v>157</v>
      </c>
      <c r="B76" s="141"/>
      <c r="C76" s="141"/>
      <c r="D76" s="141"/>
      <c r="E76" s="141"/>
      <c r="F76" s="141"/>
      <c r="G76" s="141"/>
      <c r="H76" s="141"/>
      <c r="I76" s="115" t="s">
        <v>158</v>
      </c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28" t="s">
        <v>159</v>
      </c>
      <c r="CO76" s="128"/>
      <c r="CP76" s="128"/>
      <c r="CQ76" s="128"/>
      <c r="CR76" s="128"/>
      <c r="CS76" s="128"/>
      <c r="CT76" s="128"/>
      <c r="CU76" s="128"/>
      <c r="CV76" s="141" t="s">
        <v>51</v>
      </c>
      <c r="CW76" s="141"/>
      <c r="CX76" s="141"/>
      <c r="CY76" s="141"/>
      <c r="CZ76" s="141"/>
      <c r="DA76" s="141"/>
      <c r="DB76" s="141"/>
      <c r="DC76" s="141"/>
      <c r="DD76" s="141"/>
      <c r="DE76" s="141"/>
      <c r="DF76" s="155"/>
      <c r="DG76" s="156"/>
      <c r="DH76" s="156"/>
      <c r="DI76" s="156"/>
      <c r="DJ76" s="156"/>
      <c r="DK76" s="156"/>
      <c r="DL76" s="156"/>
      <c r="DM76" s="156"/>
      <c r="DN76" s="156"/>
      <c r="DO76" s="156"/>
      <c r="DP76" s="166"/>
      <c r="DQ76" s="141"/>
      <c r="DR76" s="141"/>
      <c r="DS76" s="306"/>
      <c r="DT76" s="306"/>
      <c r="DU76" s="306"/>
      <c r="DV76" s="306"/>
      <c r="DW76" s="306"/>
      <c r="DX76" s="306"/>
      <c r="DY76" s="306"/>
      <c r="DZ76" s="306"/>
      <c r="EA76" s="306"/>
      <c r="EB76" s="306"/>
      <c r="EC76" s="306"/>
      <c r="ED76" s="306"/>
      <c r="EE76" s="306"/>
      <c r="EF76" s="306">
        <f>EF77</f>
        <v>0</v>
      </c>
      <c r="EG76" s="306"/>
      <c r="EH76" s="306"/>
      <c r="EI76" s="306"/>
      <c r="EJ76" s="306"/>
      <c r="EK76" s="306"/>
      <c r="EL76" s="306"/>
      <c r="EM76" s="306"/>
      <c r="EN76" s="306"/>
      <c r="EO76" s="306"/>
      <c r="EP76" s="306"/>
      <c r="EQ76" s="306"/>
      <c r="ER76" s="306"/>
      <c r="ES76" s="306" t="s">
        <v>52</v>
      </c>
      <c r="ET76" s="306"/>
      <c r="EU76" s="306"/>
      <c r="EV76" s="306"/>
      <c r="EW76" s="306"/>
      <c r="EX76" s="306"/>
      <c r="EY76" s="306"/>
      <c r="EZ76" s="306"/>
      <c r="FA76" s="306"/>
      <c r="FB76" s="306"/>
      <c r="FC76" s="306"/>
      <c r="FD76" s="306"/>
      <c r="FE76" s="306"/>
      <c r="FF76" s="322" t="s">
        <v>52</v>
      </c>
      <c r="FG76" s="322"/>
      <c r="FH76" s="322"/>
      <c r="FI76" s="322"/>
      <c r="FJ76" s="322"/>
      <c r="FK76" s="322"/>
      <c r="FL76" s="322"/>
      <c r="FM76" s="322"/>
      <c r="FN76" s="322"/>
      <c r="FO76" s="322"/>
      <c r="FP76" s="322"/>
      <c r="FQ76" s="322"/>
      <c r="FR76" s="329"/>
      <c r="FS76" s="328"/>
    </row>
    <row r="77" s="93" customFormat="1" ht="24.95" customHeight="1" spans="1:175">
      <c r="A77" s="141" t="s">
        <v>160</v>
      </c>
      <c r="B77" s="141"/>
      <c r="C77" s="141"/>
      <c r="D77" s="141"/>
      <c r="E77" s="141"/>
      <c r="F77" s="141"/>
      <c r="G77" s="141"/>
      <c r="H77" s="141"/>
      <c r="I77" s="262" t="s">
        <v>152</v>
      </c>
      <c r="J77" s="262"/>
      <c r="K77" s="262"/>
      <c r="L77" s="262"/>
      <c r="M77" s="262"/>
      <c r="N77" s="262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2"/>
      <c r="AA77" s="262"/>
      <c r="AB77" s="262"/>
      <c r="AC77" s="262"/>
      <c r="AD77" s="262"/>
      <c r="AE77" s="262"/>
      <c r="AF77" s="262"/>
      <c r="AG77" s="262"/>
      <c r="AH77" s="262"/>
      <c r="AI77" s="262"/>
      <c r="AJ77" s="262"/>
      <c r="AK77" s="262"/>
      <c r="AL77" s="262"/>
      <c r="AM77" s="262"/>
      <c r="AN77" s="262"/>
      <c r="AO77" s="262"/>
      <c r="AP77" s="262"/>
      <c r="AQ77" s="262"/>
      <c r="AR77" s="262"/>
      <c r="AS77" s="262"/>
      <c r="AT77" s="262"/>
      <c r="AU77" s="262"/>
      <c r="AV77" s="262"/>
      <c r="AW77" s="262"/>
      <c r="AX77" s="262"/>
      <c r="AY77" s="262"/>
      <c r="AZ77" s="262"/>
      <c r="BA77" s="262"/>
      <c r="BB77" s="262"/>
      <c r="BC77" s="262"/>
      <c r="BD77" s="262"/>
      <c r="BE77" s="262"/>
      <c r="BF77" s="262"/>
      <c r="BG77" s="262"/>
      <c r="BH77" s="262"/>
      <c r="BI77" s="262"/>
      <c r="BJ77" s="262"/>
      <c r="BK77" s="262"/>
      <c r="BL77" s="262"/>
      <c r="BM77" s="262"/>
      <c r="BN77" s="262"/>
      <c r="BO77" s="262"/>
      <c r="BP77" s="262"/>
      <c r="BQ77" s="262"/>
      <c r="BR77" s="262"/>
      <c r="BS77" s="262"/>
      <c r="BT77" s="262"/>
      <c r="BU77" s="262"/>
      <c r="BV77" s="262"/>
      <c r="BW77" s="262"/>
      <c r="BX77" s="262"/>
      <c r="BY77" s="262"/>
      <c r="BZ77" s="262"/>
      <c r="CA77" s="262"/>
      <c r="CB77" s="262"/>
      <c r="CC77" s="262"/>
      <c r="CD77" s="262"/>
      <c r="CE77" s="262"/>
      <c r="CF77" s="262"/>
      <c r="CG77" s="262"/>
      <c r="CH77" s="262"/>
      <c r="CI77" s="262"/>
      <c r="CJ77" s="262"/>
      <c r="CK77" s="262"/>
      <c r="CL77" s="262"/>
      <c r="CM77" s="262"/>
      <c r="CN77" s="128" t="s">
        <v>161</v>
      </c>
      <c r="CO77" s="128"/>
      <c r="CP77" s="128"/>
      <c r="CQ77" s="128"/>
      <c r="CR77" s="128"/>
      <c r="CS77" s="128"/>
      <c r="CT77" s="128"/>
      <c r="CU77" s="128"/>
      <c r="CV77" s="141" t="s">
        <v>51</v>
      </c>
      <c r="CW77" s="141"/>
      <c r="CX77" s="141"/>
      <c r="CY77" s="141"/>
      <c r="CZ77" s="141"/>
      <c r="DA77" s="141"/>
      <c r="DB77" s="141"/>
      <c r="DC77" s="141"/>
      <c r="DD77" s="141"/>
      <c r="DE77" s="141"/>
      <c r="DF77" s="155"/>
      <c r="DG77" s="156"/>
      <c r="DH77" s="156"/>
      <c r="DI77" s="156"/>
      <c r="DJ77" s="156"/>
      <c r="DK77" s="156"/>
      <c r="DL77" s="156"/>
      <c r="DM77" s="156"/>
      <c r="DN77" s="156"/>
      <c r="DO77" s="156"/>
      <c r="DP77" s="166"/>
      <c r="DQ77" s="141"/>
      <c r="DR77" s="141"/>
      <c r="DS77" s="306"/>
      <c r="DT77" s="306"/>
      <c r="DU77" s="306"/>
      <c r="DV77" s="306"/>
      <c r="DW77" s="306"/>
      <c r="DX77" s="306"/>
      <c r="DY77" s="306"/>
      <c r="DZ77" s="306"/>
      <c r="EA77" s="306"/>
      <c r="EB77" s="306"/>
      <c r="EC77" s="306"/>
      <c r="ED77" s="306"/>
      <c r="EE77" s="306"/>
      <c r="EF77" s="306">
        <v>0</v>
      </c>
      <c r="EG77" s="306"/>
      <c r="EH77" s="306"/>
      <c r="EI77" s="306"/>
      <c r="EJ77" s="306"/>
      <c r="EK77" s="306"/>
      <c r="EL77" s="306"/>
      <c r="EM77" s="306"/>
      <c r="EN77" s="306"/>
      <c r="EO77" s="306"/>
      <c r="EP77" s="306"/>
      <c r="EQ77" s="306"/>
      <c r="ER77" s="306"/>
      <c r="ES77" s="190" t="s">
        <v>52</v>
      </c>
      <c r="ET77" s="190"/>
      <c r="EU77" s="190"/>
      <c r="EV77" s="190"/>
      <c r="EW77" s="190"/>
      <c r="EX77" s="190"/>
      <c r="EY77" s="190"/>
      <c r="EZ77" s="190"/>
      <c r="FA77" s="190"/>
      <c r="FB77" s="190"/>
      <c r="FC77" s="190"/>
      <c r="FD77" s="190"/>
      <c r="FE77" s="190"/>
      <c r="FF77" s="322" t="s">
        <v>52</v>
      </c>
      <c r="FG77" s="322"/>
      <c r="FH77" s="322"/>
      <c r="FI77" s="322"/>
      <c r="FJ77" s="322"/>
      <c r="FK77" s="322"/>
      <c r="FL77" s="322"/>
      <c r="FM77" s="322"/>
      <c r="FN77" s="322"/>
      <c r="FO77" s="322"/>
      <c r="FP77" s="322"/>
      <c r="FQ77" s="322"/>
      <c r="FR77" s="329"/>
      <c r="FS77" s="328"/>
    </row>
    <row r="78" s="93" customFormat="1" ht="12" customHeight="1" spans="1:175">
      <c r="A78" s="141" t="s">
        <v>162</v>
      </c>
      <c r="B78" s="141"/>
      <c r="C78" s="141"/>
      <c r="D78" s="141"/>
      <c r="E78" s="141"/>
      <c r="F78" s="141"/>
      <c r="G78" s="141"/>
      <c r="H78" s="141"/>
      <c r="I78" s="262" t="s">
        <v>155</v>
      </c>
      <c r="J78" s="262"/>
      <c r="K78" s="262"/>
      <c r="L78" s="262"/>
      <c r="M78" s="262"/>
      <c r="N78" s="262"/>
      <c r="O78" s="262"/>
      <c r="P78" s="262"/>
      <c r="Q78" s="262"/>
      <c r="R78" s="262"/>
      <c r="S78" s="262"/>
      <c r="T78" s="262"/>
      <c r="U78" s="262"/>
      <c r="V78" s="262"/>
      <c r="W78" s="262"/>
      <c r="X78" s="262"/>
      <c r="Y78" s="262"/>
      <c r="Z78" s="262"/>
      <c r="AA78" s="262"/>
      <c r="AB78" s="262"/>
      <c r="AC78" s="262"/>
      <c r="AD78" s="262"/>
      <c r="AE78" s="262"/>
      <c r="AF78" s="262"/>
      <c r="AG78" s="262"/>
      <c r="AH78" s="262"/>
      <c r="AI78" s="262"/>
      <c r="AJ78" s="262"/>
      <c r="AK78" s="262"/>
      <c r="AL78" s="262"/>
      <c r="AM78" s="262"/>
      <c r="AN78" s="262"/>
      <c r="AO78" s="262"/>
      <c r="AP78" s="262"/>
      <c r="AQ78" s="262"/>
      <c r="AR78" s="262"/>
      <c r="AS78" s="262"/>
      <c r="AT78" s="262"/>
      <c r="AU78" s="262"/>
      <c r="AV78" s="262"/>
      <c r="AW78" s="262"/>
      <c r="AX78" s="262"/>
      <c r="AY78" s="262"/>
      <c r="AZ78" s="262"/>
      <c r="BA78" s="262"/>
      <c r="BB78" s="262"/>
      <c r="BC78" s="262"/>
      <c r="BD78" s="262"/>
      <c r="BE78" s="262"/>
      <c r="BF78" s="262"/>
      <c r="BG78" s="262"/>
      <c r="BH78" s="262"/>
      <c r="BI78" s="262"/>
      <c r="BJ78" s="262"/>
      <c r="BK78" s="262"/>
      <c r="BL78" s="262"/>
      <c r="BM78" s="262"/>
      <c r="BN78" s="262"/>
      <c r="BO78" s="262"/>
      <c r="BP78" s="262"/>
      <c r="BQ78" s="262"/>
      <c r="BR78" s="262"/>
      <c r="BS78" s="262"/>
      <c r="BT78" s="262"/>
      <c r="BU78" s="262"/>
      <c r="BV78" s="262"/>
      <c r="BW78" s="262"/>
      <c r="BX78" s="262"/>
      <c r="BY78" s="262"/>
      <c r="BZ78" s="262"/>
      <c r="CA78" s="262"/>
      <c r="CB78" s="262"/>
      <c r="CC78" s="262"/>
      <c r="CD78" s="262"/>
      <c r="CE78" s="262"/>
      <c r="CF78" s="262"/>
      <c r="CG78" s="262"/>
      <c r="CH78" s="262"/>
      <c r="CI78" s="262"/>
      <c r="CJ78" s="262"/>
      <c r="CK78" s="262"/>
      <c r="CL78" s="262"/>
      <c r="CM78" s="262"/>
      <c r="CN78" s="128" t="s">
        <v>163</v>
      </c>
      <c r="CO78" s="128"/>
      <c r="CP78" s="128"/>
      <c r="CQ78" s="128"/>
      <c r="CR78" s="128"/>
      <c r="CS78" s="128"/>
      <c r="CT78" s="128"/>
      <c r="CU78" s="128"/>
      <c r="CV78" s="141" t="s">
        <v>51</v>
      </c>
      <c r="CW78" s="141"/>
      <c r="CX78" s="141"/>
      <c r="CY78" s="141"/>
      <c r="CZ78" s="141"/>
      <c r="DA78" s="141"/>
      <c r="DB78" s="141"/>
      <c r="DC78" s="141"/>
      <c r="DD78" s="141"/>
      <c r="DE78" s="141"/>
      <c r="DF78" s="155"/>
      <c r="DG78" s="156"/>
      <c r="DH78" s="156"/>
      <c r="DI78" s="156"/>
      <c r="DJ78" s="156"/>
      <c r="DK78" s="156"/>
      <c r="DL78" s="156"/>
      <c r="DM78" s="156"/>
      <c r="DN78" s="156"/>
      <c r="DO78" s="156"/>
      <c r="DP78" s="166"/>
      <c r="DQ78" s="141"/>
      <c r="DR78" s="141"/>
      <c r="DS78" s="190"/>
      <c r="DT78" s="190"/>
      <c r="DU78" s="190"/>
      <c r="DV78" s="190"/>
      <c r="DW78" s="190"/>
      <c r="DX78" s="190"/>
      <c r="DY78" s="190"/>
      <c r="DZ78" s="190"/>
      <c r="EA78" s="190"/>
      <c r="EB78" s="190"/>
      <c r="EC78" s="190"/>
      <c r="ED78" s="190"/>
      <c r="EE78" s="190"/>
      <c r="EF78" s="306" t="s">
        <v>52</v>
      </c>
      <c r="EG78" s="306"/>
      <c r="EH78" s="306"/>
      <c r="EI78" s="306"/>
      <c r="EJ78" s="306"/>
      <c r="EK78" s="306"/>
      <c r="EL78" s="306"/>
      <c r="EM78" s="306"/>
      <c r="EN78" s="306"/>
      <c r="EO78" s="306"/>
      <c r="EP78" s="306"/>
      <c r="EQ78" s="306"/>
      <c r="ER78" s="306"/>
      <c r="ES78" s="190" t="s">
        <v>52</v>
      </c>
      <c r="ET78" s="190"/>
      <c r="EU78" s="190"/>
      <c r="EV78" s="190"/>
      <c r="EW78" s="190"/>
      <c r="EX78" s="190"/>
      <c r="EY78" s="190"/>
      <c r="EZ78" s="190"/>
      <c r="FA78" s="190"/>
      <c r="FB78" s="190"/>
      <c r="FC78" s="190"/>
      <c r="FD78" s="190"/>
      <c r="FE78" s="190"/>
      <c r="FF78" s="322" t="s">
        <v>52</v>
      </c>
      <c r="FG78" s="322"/>
      <c r="FH78" s="322"/>
      <c r="FI78" s="322"/>
      <c r="FJ78" s="322"/>
      <c r="FK78" s="322"/>
      <c r="FL78" s="322"/>
      <c r="FM78" s="322"/>
      <c r="FN78" s="322"/>
      <c r="FO78" s="322"/>
      <c r="FP78" s="322"/>
      <c r="FQ78" s="322"/>
      <c r="FR78" s="329"/>
      <c r="FS78" s="328"/>
    </row>
    <row r="79" s="93" customFormat="1" ht="12" customHeight="1" spans="1:175">
      <c r="A79" s="141" t="s">
        <v>164</v>
      </c>
      <c r="B79" s="141"/>
      <c r="C79" s="141"/>
      <c r="D79" s="141"/>
      <c r="E79" s="141"/>
      <c r="F79" s="141"/>
      <c r="G79" s="141"/>
      <c r="H79" s="141"/>
      <c r="I79" s="115" t="s">
        <v>165</v>
      </c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5"/>
      <c r="CN79" s="128" t="s">
        <v>166</v>
      </c>
      <c r="CO79" s="128"/>
      <c r="CP79" s="128"/>
      <c r="CQ79" s="128"/>
      <c r="CR79" s="128"/>
      <c r="CS79" s="128"/>
      <c r="CT79" s="128"/>
      <c r="CU79" s="128"/>
      <c r="CV79" s="141" t="s">
        <v>51</v>
      </c>
      <c r="CW79" s="141"/>
      <c r="CX79" s="141"/>
      <c r="CY79" s="141"/>
      <c r="CZ79" s="141"/>
      <c r="DA79" s="141"/>
      <c r="DB79" s="141"/>
      <c r="DC79" s="141"/>
      <c r="DD79" s="141"/>
      <c r="DE79" s="141"/>
      <c r="DF79" s="155"/>
      <c r="DG79" s="156"/>
      <c r="DH79" s="156"/>
      <c r="DI79" s="156"/>
      <c r="DJ79" s="156"/>
      <c r="DK79" s="156"/>
      <c r="DL79" s="156"/>
      <c r="DM79" s="156"/>
      <c r="DN79" s="156"/>
      <c r="DO79" s="156"/>
      <c r="DP79" s="166"/>
      <c r="DQ79" s="141"/>
      <c r="DR79" s="141"/>
      <c r="DS79" s="190"/>
      <c r="DT79" s="190"/>
      <c r="DU79" s="190"/>
      <c r="DV79" s="190"/>
      <c r="DW79" s="190"/>
      <c r="DX79" s="190"/>
      <c r="DY79" s="190"/>
      <c r="DZ79" s="190"/>
      <c r="EA79" s="190"/>
      <c r="EB79" s="190"/>
      <c r="EC79" s="190"/>
      <c r="ED79" s="190"/>
      <c r="EE79" s="190"/>
      <c r="EF79" s="306" t="s">
        <v>52</v>
      </c>
      <c r="EG79" s="306"/>
      <c r="EH79" s="306"/>
      <c r="EI79" s="306"/>
      <c r="EJ79" s="306"/>
      <c r="EK79" s="306"/>
      <c r="EL79" s="306"/>
      <c r="EM79" s="306"/>
      <c r="EN79" s="306"/>
      <c r="EO79" s="306"/>
      <c r="EP79" s="306"/>
      <c r="EQ79" s="306"/>
      <c r="ER79" s="306"/>
      <c r="ES79" s="190" t="s">
        <v>52</v>
      </c>
      <c r="ET79" s="190"/>
      <c r="EU79" s="190"/>
      <c r="EV79" s="190"/>
      <c r="EW79" s="190"/>
      <c r="EX79" s="190"/>
      <c r="EY79" s="190"/>
      <c r="EZ79" s="190"/>
      <c r="FA79" s="190"/>
      <c r="FB79" s="190"/>
      <c r="FC79" s="190"/>
      <c r="FD79" s="190"/>
      <c r="FE79" s="190"/>
      <c r="FF79" s="322" t="s">
        <v>52</v>
      </c>
      <c r="FG79" s="322"/>
      <c r="FH79" s="322"/>
      <c r="FI79" s="322"/>
      <c r="FJ79" s="322"/>
      <c r="FK79" s="322"/>
      <c r="FL79" s="322"/>
      <c r="FM79" s="322"/>
      <c r="FN79" s="322"/>
      <c r="FO79" s="322"/>
      <c r="FP79" s="322"/>
      <c r="FQ79" s="322"/>
      <c r="FR79" s="329"/>
      <c r="FS79" s="328"/>
    </row>
    <row r="80" s="93" customFormat="1" ht="12" customHeight="1" spans="1:175">
      <c r="A80" s="155"/>
      <c r="B80" s="156"/>
      <c r="C80" s="156"/>
      <c r="D80" s="156"/>
      <c r="E80" s="156"/>
      <c r="F80" s="156"/>
      <c r="G80" s="156"/>
      <c r="H80" s="166"/>
      <c r="I80" s="263" t="s">
        <v>167</v>
      </c>
      <c r="J80" s="264"/>
      <c r="K80" s="264"/>
      <c r="L80" s="264"/>
      <c r="M80" s="264"/>
      <c r="N80" s="264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264"/>
      <c r="Z80" s="264"/>
      <c r="AA80" s="264"/>
      <c r="AB80" s="264"/>
      <c r="AC80" s="264"/>
      <c r="AD80" s="264"/>
      <c r="AE80" s="264"/>
      <c r="AF80" s="264"/>
      <c r="AG80" s="264"/>
      <c r="AH80" s="264"/>
      <c r="AI80" s="264"/>
      <c r="AJ80" s="264"/>
      <c r="AK80" s="264"/>
      <c r="AL80" s="264"/>
      <c r="AM80" s="264"/>
      <c r="AN80" s="264"/>
      <c r="AO80" s="264"/>
      <c r="AP80" s="264"/>
      <c r="AQ80" s="264"/>
      <c r="AR80" s="264"/>
      <c r="AS80" s="264"/>
      <c r="AT80" s="264"/>
      <c r="AU80" s="264"/>
      <c r="AV80" s="264"/>
      <c r="AW80" s="264"/>
      <c r="AX80" s="264"/>
      <c r="AY80" s="264"/>
      <c r="AZ80" s="264"/>
      <c r="BA80" s="264"/>
      <c r="BB80" s="264"/>
      <c r="BC80" s="264"/>
      <c r="BD80" s="264"/>
      <c r="BE80" s="264"/>
      <c r="BF80" s="264"/>
      <c r="BG80" s="264"/>
      <c r="BH80" s="264"/>
      <c r="BI80" s="264"/>
      <c r="BJ80" s="264"/>
      <c r="BK80" s="264"/>
      <c r="BL80" s="264"/>
      <c r="BM80" s="264"/>
      <c r="BN80" s="264"/>
      <c r="BO80" s="264"/>
      <c r="BP80" s="264"/>
      <c r="BQ80" s="264"/>
      <c r="BR80" s="264"/>
      <c r="BS80" s="264"/>
      <c r="BT80" s="264"/>
      <c r="BU80" s="264"/>
      <c r="BV80" s="264"/>
      <c r="BW80" s="264"/>
      <c r="BX80" s="264"/>
      <c r="BY80" s="264"/>
      <c r="BZ80" s="264"/>
      <c r="CA80" s="264"/>
      <c r="CB80" s="264"/>
      <c r="CC80" s="264"/>
      <c r="CD80" s="264"/>
      <c r="CE80" s="264"/>
      <c r="CF80" s="264"/>
      <c r="CG80" s="264"/>
      <c r="CH80" s="264"/>
      <c r="CI80" s="264"/>
      <c r="CJ80" s="264"/>
      <c r="CK80" s="264"/>
      <c r="CL80" s="264"/>
      <c r="CM80" s="278"/>
      <c r="CN80" s="279" t="s">
        <v>168</v>
      </c>
      <c r="CO80" s="156"/>
      <c r="CP80" s="156"/>
      <c r="CQ80" s="156"/>
      <c r="CR80" s="156"/>
      <c r="CS80" s="156"/>
      <c r="CT80" s="156"/>
      <c r="CU80" s="166"/>
      <c r="CV80" s="155"/>
      <c r="CW80" s="156"/>
      <c r="CX80" s="156"/>
      <c r="CY80" s="156"/>
      <c r="CZ80" s="156"/>
      <c r="DA80" s="156"/>
      <c r="DB80" s="156"/>
      <c r="DC80" s="166"/>
      <c r="DD80" s="141"/>
      <c r="DE80" s="141"/>
      <c r="DF80" s="155"/>
      <c r="DG80" s="156"/>
      <c r="DH80" s="156"/>
      <c r="DI80" s="156"/>
      <c r="DJ80" s="156"/>
      <c r="DK80" s="156"/>
      <c r="DL80" s="156"/>
      <c r="DM80" s="156"/>
      <c r="DN80" s="156"/>
      <c r="DO80" s="156"/>
      <c r="DP80" s="166"/>
      <c r="DQ80" s="141"/>
      <c r="DR80" s="141"/>
      <c r="DS80" s="155"/>
      <c r="DT80" s="156"/>
      <c r="DU80" s="156"/>
      <c r="DV80" s="156"/>
      <c r="DW80" s="156"/>
      <c r="DX80" s="156"/>
      <c r="DY80" s="156"/>
      <c r="DZ80" s="156"/>
      <c r="EA80" s="156"/>
      <c r="EB80" s="156"/>
      <c r="EC80" s="166"/>
      <c r="ED80" s="190"/>
      <c r="EE80" s="190"/>
      <c r="EF80" s="205"/>
      <c r="EG80" s="214"/>
      <c r="EH80" s="214"/>
      <c r="EI80" s="214"/>
      <c r="EJ80" s="214"/>
      <c r="EK80" s="214"/>
      <c r="EL80" s="214"/>
      <c r="EM80" s="214"/>
      <c r="EN80" s="214"/>
      <c r="EO80" s="214"/>
      <c r="EP80" s="214"/>
      <c r="EQ80" s="214"/>
      <c r="ER80" s="215"/>
      <c r="ES80" s="155"/>
      <c r="ET80" s="156"/>
      <c r="EU80" s="156"/>
      <c r="EV80" s="156"/>
      <c r="EW80" s="156"/>
      <c r="EX80" s="156"/>
      <c r="EY80" s="156"/>
      <c r="EZ80" s="156"/>
      <c r="FA80" s="156"/>
      <c r="FB80" s="156"/>
      <c r="FC80" s="166"/>
      <c r="FD80" s="190"/>
      <c r="FE80" s="190"/>
      <c r="FF80" s="155"/>
      <c r="FG80" s="156"/>
      <c r="FH80" s="156"/>
      <c r="FI80" s="156"/>
      <c r="FJ80" s="156"/>
      <c r="FK80" s="156"/>
      <c r="FL80" s="156"/>
      <c r="FM80" s="156"/>
      <c r="FN80" s="156"/>
      <c r="FO80" s="330"/>
      <c r="FP80" s="322"/>
      <c r="FQ80" s="322"/>
      <c r="FR80" s="329"/>
      <c r="FS80" s="328"/>
    </row>
    <row r="81" s="93" customFormat="1" ht="12" customHeight="1" spans="1:175">
      <c r="A81" s="155"/>
      <c r="B81" s="156"/>
      <c r="C81" s="156"/>
      <c r="D81" s="156"/>
      <c r="E81" s="156"/>
      <c r="F81" s="156"/>
      <c r="G81" s="156"/>
      <c r="H81" s="166"/>
      <c r="I81" s="263" t="s">
        <v>169</v>
      </c>
      <c r="J81" s="264"/>
      <c r="K81" s="264"/>
      <c r="L81" s="264"/>
      <c r="M81" s="264"/>
      <c r="N81" s="264"/>
      <c r="O81" s="264"/>
      <c r="P81" s="264"/>
      <c r="Q81" s="264"/>
      <c r="R81" s="264"/>
      <c r="S81" s="264"/>
      <c r="T81" s="264"/>
      <c r="U81" s="264"/>
      <c r="V81" s="264"/>
      <c r="W81" s="264"/>
      <c r="X81" s="264"/>
      <c r="Y81" s="264"/>
      <c r="Z81" s="264"/>
      <c r="AA81" s="264"/>
      <c r="AB81" s="264"/>
      <c r="AC81" s="264"/>
      <c r="AD81" s="264"/>
      <c r="AE81" s="264"/>
      <c r="AF81" s="264"/>
      <c r="AG81" s="264"/>
      <c r="AH81" s="264"/>
      <c r="AI81" s="264"/>
      <c r="AJ81" s="264"/>
      <c r="AK81" s="264"/>
      <c r="AL81" s="264"/>
      <c r="AM81" s="264"/>
      <c r="AN81" s="264"/>
      <c r="AO81" s="264"/>
      <c r="AP81" s="264"/>
      <c r="AQ81" s="264"/>
      <c r="AR81" s="264"/>
      <c r="AS81" s="264"/>
      <c r="AT81" s="264"/>
      <c r="AU81" s="264"/>
      <c r="AV81" s="264"/>
      <c r="AW81" s="264"/>
      <c r="AX81" s="264"/>
      <c r="AY81" s="264"/>
      <c r="AZ81" s="264"/>
      <c r="BA81" s="264"/>
      <c r="BB81" s="264"/>
      <c r="BC81" s="264"/>
      <c r="BD81" s="264"/>
      <c r="BE81" s="264"/>
      <c r="BF81" s="264"/>
      <c r="BG81" s="264"/>
      <c r="BH81" s="264"/>
      <c r="BI81" s="264"/>
      <c r="BJ81" s="264"/>
      <c r="BK81" s="264"/>
      <c r="BL81" s="264"/>
      <c r="BM81" s="264"/>
      <c r="BN81" s="264"/>
      <c r="BO81" s="264"/>
      <c r="BP81" s="264"/>
      <c r="BQ81" s="264"/>
      <c r="BR81" s="264"/>
      <c r="BS81" s="264"/>
      <c r="BT81" s="264"/>
      <c r="BU81" s="264"/>
      <c r="BV81" s="264"/>
      <c r="BW81" s="264"/>
      <c r="BX81" s="264"/>
      <c r="BY81" s="264"/>
      <c r="BZ81" s="264"/>
      <c r="CA81" s="264"/>
      <c r="CB81" s="264"/>
      <c r="CC81" s="264"/>
      <c r="CD81" s="264"/>
      <c r="CE81" s="264"/>
      <c r="CF81" s="264"/>
      <c r="CG81" s="264"/>
      <c r="CH81" s="264"/>
      <c r="CI81" s="264"/>
      <c r="CJ81" s="264"/>
      <c r="CK81" s="264"/>
      <c r="CL81" s="264"/>
      <c r="CM81" s="278"/>
      <c r="CN81" s="279" t="s">
        <v>170</v>
      </c>
      <c r="CO81" s="156"/>
      <c r="CP81" s="156"/>
      <c r="CQ81" s="156"/>
      <c r="CR81" s="156"/>
      <c r="CS81" s="156"/>
      <c r="CT81" s="156"/>
      <c r="CU81" s="166"/>
      <c r="CV81" s="155"/>
      <c r="CW81" s="156"/>
      <c r="CX81" s="156"/>
      <c r="CY81" s="156"/>
      <c r="CZ81" s="156"/>
      <c r="DA81" s="156"/>
      <c r="DB81" s="156"/>
      <c r="DC81" s="166"/>
      <c r="DD81" s="141"/>
      <c r="DE81" s="141"/>
      <c r="DF81" s="155"/>
      <c r="DG81" s="156"/>
      <c r="DH81" s="156"/>
      <c r="DI81" s="156"/>
      <c r="DJ81" s="156"/>
      <c r="DK81" s="156"/>
      <c r="DL81" s="156"/>
      <c r="DM81" s="156"/>
      <c r="DN81" s="156"/>
      <c r="DO81" s="156"/>
      <c r="DP81" s="166"/>
      <c r="DQ81" s="141"/>
      <c r="DR81" s="141"/>
      <c r="DS81" s="155"/>
      <c r="DT81" s="156"/>
      <c r="DU81" s="156"/>
      <c r="DV81" s="156"/>
      <c r="DW81" s="156"/>
      <c r="DX81" s="156"/>
      <c r="DY81" s="156"/>
      <c r="DZ81" s="156"/>
      <c r="EA81" s="156"/>
      <c r="EB81" s="156"/>
      <c r="EC81" s="166"/>
      <c r="ED81" s="190"/>
      <c r="EE81" s="190"/>
      <c r="EF81" s="205"/>
      <c r="EG81" s="214"/>
      <c r="EH81" s="214"/>
      <c r="EI81" s="214"/>
      <c r="EJ81" s="214"/>
      <c r="EK81" s="214"/>
      <c r="EL81" s="214"/>
      <c r="EM81" s="214"/>
      <c r="EN81" s="214"/>
      <c r="EO81" s="214"/>
      <c r="EP81" s="214"/>
      <c r="EQ81" s="214"/>
      <c r="ER81" s="215"/>
      <c r="ES81" s="155"/>
      <c r="ET81" s="156"/>
      <c r="EU81" s="156"/>
      <c r="EV81" s="156"/>
      <c r="EW81" s="156"/>
      <c r="EX81" s="156"/>
      <c r="EY81" s="156"/>
      <c r="EZ81" s="156"/>
      <c r="FA81" s="156"/>
      <c r="FB81" s="156"/>
      <c r="FC81" s="166"/>
      <c r="FD81" s="190"/>
      <c r="FE81" s="190"/>
      <c r="FF81" s="155"/>
      <c r="FG81" s="156"/>
      <c r="FH81" s="156"/>
      <c r="FI81" s="156"/>
      <c r="FJ81" s="156"/>
      <c r="FK81" s="156"/>
      <c r="FL81" s="156"/>
      <c r="FM81" s="156"/>
      <c r="FN81" s="156"/>
      <c r="FO81" s="330"/>
      <c r="FP81" s="322"/>
      <c r="FQ81" s="322"/>
      <c r="FR81" s="329"/>
      <c r="FS81" s="328"/>
    </row>
    <row r="82" s="93" customFormat="1" ht="12" customHeight="1" spans="1:175">
      <c r="A82" s="141" t="s">
        <v>171</v>
      </c>
      <c r="B82" s="141"/>
      <c r="C82" s="141"/>
      <c r="D82" s="141"/>
      <c r="E82" s="141"/>
      <c r="F82" s="141"/>
      <c r="G82" s="141"/>
      <c r="H82" s="141"/>
      <c r="I82" s="115" t="s">
        <v>172</v>
      </c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28" t="s">
        <v>173</v>
      </c>
      <c r="CO82" s="128"/>
      <c r="CP82" s="128"/>
      <c r="CQ82" s="128"/>
      <c r="CR82" s="128"/>
      <c r="CS82" s="128"/>
      <c r="CT82" s="128"/>
      <c r="CU82" s="128"/>
      <c r="CV82" s="141" t="s">
        <v>51</v>
      </c>
      <c r="CW82" s="141"/>
      <c r="CX82" s="141"/>
      <c r="CY82" s="141"/>
      <c r="CZ82" s="141"/>
      <c r="DA82" s="141"/>
      <c r="DB82" s="141"/>
      <c r="DC82" s="141"/>
      <c r="DD82" s="141"/>
      <c r="DE82" s="141"/>
      <c r="DF82" s="155"/>
      <c r="DG82" s="156"/>
      <c r="DH82" s="156"/>
      <c r="DI82" s="156"/>
      <c r="DJ82" s="156"/>
      <c r="DK82" s="156"/>
      <c r="DL82" s="156"/>
      <c r="DM82" s="156"/>
      <c r="DN82" s="156"/>
      <c r="DO82" s="156"/>
      <c r="DP82" s="166"/>
      <c r="DQ82" s="141"/>
      <c r="DR82" s="141"/>
      <c r="DS82" s="190"/>
      <c r="DT82" s="190"/>
      <c r="DU82" s="190"/>
      <c r="DV82" s="190"/>
      <c r="DW82" s="190"/>
      <c r="DX82" s="190"/>
      <c r="DY82" s="190"/>
      <c r="DZ82" s="190"/>
      <c r="EA82" s="190"/>
      <c r="EB82" s="190"/>
      <c r="EC82" s="190"/>
      <c r="ED82" s="190"/>
      <c r="EE82" s="190"/>
      <c r="EF82" s="306" t="s">
        <v>52</v>
      </c>
      <c r="EG82" s="306"/>
      <c r="EH82" s="306"/>
      <c r="EI82" s="306"/>
      <c r="EJ82" s="306"/>
      <c r="EK82" s="306"/>
      <c r="EL82" s="306"/>
      <c r="EM82" s="306"/>
      <c r="EN82" s="306"/>
      <c r="EO82" s="306"/>
      <c r="EP82" s="306"/>
      <c r="EQ82" s="306"/>
      <c r="ER82" s="306"/>
      <c r="ES82" s="190" t="s">
        <v>52</v>
      </c>
      <c r="ET82" s="190"/>
      <c r="EU82" s="190"/>
      <c r="EV82" s="190"/>
      <c r="EW82" s="190"/>
      <c r="EX82" s="190"/>
      <c r="EY82" s="190"/>
      <c r="EZ82" s="190"/>
      <c r="FA82" s="190"/>
      <c r="FB82" s="190"/>
      <c r="FC82" s="190"/>
      <c r="FD82" s="190"/>
      <c r="FE82" s="190"/>
      <c r="FF82" s="322" t="s">
        <v>52</v>
      </c>
      <c r="FG82" s="322"/>
      <c r="FH82" s="322"/>
      <c r="FI82" s="322"/>
      <c r="FJ82" s="322"/>
      <c r="FK82" s="322"/>
      <c r="FL82" s="322"/>
      <c r="FM82" s="322"/>
      <c r="FN82" s="322"/>
      <c r="FO82" s="322"/>
      <c r="FP82" s="322"/>
      <c r="FQ82" s="322"/>
      <c r="FR82" s="329"/>
      <c r="FS82" s="328"/>
    </row>
    <row r="83" s="93" customFormat="1" ht="24.95" customHeight="1" spans="1:175">
      <c r="A83" s="141" t="s">
        <v>174</v>
      </c>
      <c r="B83" s="141"/>
      <c r="C83" s="141"/>
      <c r="D83" s="141"/>
      <c r="E83" s="141"/>
      <c r="F83" s="141"/>
      <c r="G83" s="141"/>
      <c r="H83" s="141"/>
      <c r="I83" s="262" t="s">
        <v>152</v>
      </c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2"/>
      <c r="Z83" s="262"/>
      <c r="AA83" s="262"/>
      <c r="AB83" s="262"/>
      <c r="AC83" s="262"/>
      <c r="AD83" s="262"/>
      <c r="AE83" s="262"/>
      <c r="AF83" s="262"/>
      <c r="AG83" s="262"/>
      <c r="AH83" s="262"/>
      <c r="AI83" s="262"/>
      <c r="AJ83" s="262"/>
      <c r="AK83" s="262"/>
      <c r="AL83" s="262"/>
      <c r="AM83" s="262"/>
      <c r="AN83" s="262"/>
      <c r="AO83" s="262"/>
      <c r="AP83" s="262"/>
      <c r="AQ83" s="262"/>
      <c r="AR83" s="262"/>
      <c r="AS83" s="262"/>
      <c r="AT83" s="262"/>
      <c r="AU83" s="262"/>
      <c r="AV83" s="262"/>
      <c r="AW83" s="262"/>
      <c r="AX83" s="262"/>
      <c r="AY83" s="262"/>
      <c r="AZ83" s="262"/>
      <c r="BA83" s="262"/>
      <c r="BB83" s="262"/>
      <c r="BC83" s="262"/>
      <c r="BD83" s="262"/>
      <c r="BE83" s="262"/>
      <c r="BF83" s="262"/>
      <c r="BG83" s="262"/>
      <c r="BH83" s="262"/>
      <c r="BI83" s="262"/>
      <c r="BJ83" s="262"/>
      <c r="BK83" s="262"/>
      <c r="BL83" s="262"/>
      <c r="BM83" s="262"/>
      <c r="BN83" s="262"/>
      <c r="BO83" s="262"/>
      <c r="BP83" s="262"/>
      <c r="BQ83" s="262"/>
      <c r="BR83" s="262"/>
      <c r="BS83" s="262"/>
      <c r="BT83" s="262"/>
      <c r="BU83" s="262"/>
      <c r="BV83" s="262"/>
      <c r="BW83" s="262"/>
      <c r="BX83" s="262"/>
      <c r="BY83" s="262"/>
      <c r="BZ83" s="262"/>
      <c r="CA83" s="262"/>
      <c r="CB83" s="262"/>
      <c r="CC83" s="262"/>
      <c r="CD83" s="262"/>
      <c r="CE83" s="262"/>
      <c r="CF83" s="262"/>
      <c r="CG83" s="262"/>
      <c r="CH83" s="262"/>
      <c r="CI83" s="262"/>
      <c r="CJ83" s="262"/>
      <c r="CK83" s="262"/>
      <c r="CL83" s="262"/>
      <c r="CM83" s="262"/>
      <c r="CN83" s="128" t="s">
        <v>175</v>
      </c>
      <c r="CO83" s="128"/>
      <c r="CP83" s="128"/>
      <c r="CQ83" s="128"/>
      <c r="CR83" s="128"/>
      <c r="CS83" s="128"/>
      <c r="CT83" s="128"/>
      <c r="CU83" s="128"/>
      <c r="CV83" s="141" t="s">
        <v>51</v>
      </c>
      <c r="CW83" s="141"/>
      <c r="CX83" s="141"/>
      <c r="CY83" s="141"/>
      <c r="CZ83" s="141"/>
      <c r="DA83" s="141"/>
      <c r="DB83" s="141"/>
      <c r="DC83" s="141"/>
      <c r="DD83" s="141"/>
      <c r="DE83" s="141"/>
      <c r="DF83" s="155"/>
      <c r="DG83" s="156"/>
      <c r="DH83" s="156"/>
      <c r="DI83" s="156"/>
      <c r="DJ83" s="156"/>
      <c r="DK83" s="156"/>
      <c r="DL83" s="156"/>
      <c r="DM83" s="156"/>
      <c r="DN83" s="156"/>
      <c r="DO83" s="156"/>
      <c r="DP83" s="166"/>
      <c r="DQ83" s="141"/>
      <c r="DR83" s="141"/>
      <c r="DS83" s="190"/>
      <c r="DT83" s="190"/>
      <c r="DU83" s="190"/>
      <c r="DV83" s="190"/>
      <c r="DW83" s="190"/>
      <c r="DX83" s="190"/>
      <c r="DY83" s="190"/>
      <c r="DZ83" s="190"/>
      <c r="EA83" s="190"/>
      <c r="EB83" s="190"/>
      <c r="EC83" s="190"/>
      <c r="ED83" s="190"/>
      <c r="EE83" s="190"/>
      <c r="EF83" s="306" t="s">
        <v>52</v>
      </c>
      <c r="EG83" s="306"/>
      <c r="EH83" s="306"/>
      <c r="EI83" s="306"/>
      <c r="EJ83" s="306"/>
      <c r="EK83" s="306"/>
      <c r="EL83" s="306"/>
      <c r="EM83" s="306"/>
      <c r="EN83" s="306"/>
      <c r="EO83" s="306"/>
      <c r="EP83" s="306"/>
      <c r="EQ83" s="306"/>
      <c r="ER83" s="306"/>
      <c r="ES83" s="190" t="s">
        <v>52</v>
      </c>
      <c r="ET83" s="190"/>
      <c r="EU83" s="190"/>
      <c r="EV83" s="190"/>
      <c r="EW83" s="190"/>
      <c r="EX83" s="190"/>
      <c r="EY83" s="190"/>
      <c r="EZ83" s="190"/>
      <c r="FA83" s="190"/>
      <c r="FB83" s="190"/>
      <c r="FC83" s="190"/>
      <c r="FD83" s="190"/>
      <c r="FE83" s="190"/>
      <c r="FF83" s="322" t="s">
        <v>52</v>
      </c>
      <c r="FG83" s="322"/>
      <c r="FH83" s="322"/>
      <c r="FI83" s="322"/>
      <c r="FJ83" s="322"/>
      <c r="FK83" s="322"/>
      <c r="FL83" s="322"/>
      <c r="FM83" s="322"/>
      <c r="FN83" s="322"/>
      <c r="FO83" s="322"/>
      <c r="FP83" s="322"/>
      <c r="FQ83" s="322"/>
      <c r="FR83" s="329"/>
      <c r="FS83" s="328"/>
    </row>
    <row r="84" s="93" customFormat="1" ht="12" customHeight="1" spans="1:175">
      <c r="A84" s="141" t="s">
        <v>176</v>
      </c>
      <c r="B84" s="141"/>
      <c r="C84" s="141"/>
      <c r="D84" s="141"/>
      <c r="E84" s="141"/>
      <c r="F84" s="141"/>
      <c r="G84" s="141"/>
      <c r="H84" s="141"/>
      <c r="I84" s="262" t="s">
        <v>155</v>
      </c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2"/>
      <c r="AC84" s="262"/>
      <c r="AD84" s="262"/>
      <c r="AE84" s="262"/>
      <c r="AF84" s="262"/>
      <c r="AG84" s="262"/>
      <c r="AH84" s="262"/>
      <c r="AI84" s="262"/>
      <c r="AJ84" s="262"/>
      <c r="AK84" s="262"/>
      <c r="AL84" s="262"/>
      <c r="AM84" s="262"/>
      <c r="AN84" s="262"/>
      <c r="AO84" s="262"/>
      <c r="AP84" s="262"/>
      <c r="AQ84" s="262"/>
      <c r="AR84" s="262"/>
      <c r="AS84" s="262"/>
      <c r="AT84" s="262"/>
      <c r="AU84" s="262"/>
      <c r="AV84" s="262"/>
      <c r="AW84" s="262"/>
      <c r="AX84" s="262"/>
      <c r="AY84" s="262"/>
      <c r="AZ84" s="262"/>
      <c r="BA84" s="262"/>
      <c r="BB84" s="262"/>
      <c r="BC84" s="262"/>
      <c r="BD84" s="262"/>
      <c r="BE84" s="262"/>
      <c r="BF84" s="262"/>
      <c r="BG84" s="262"/>
      <c r="BH84" s="262"/>
      <c r="BI84" s="262"/>
      <c r="BJ84" s="262"/>
      <c r="BK84" s="262"/>
      <c r="BL84" s="262"/>
      <c r="BM84" s="262"/>
      <c r="BN84" s="262"/>
      <c r="BO84" s="262"/>
      <c r="BP84" s="262"/>
      <c r="BQ84" s="262"/>
      <c r="BR84" s="262"/>
      <c r="BS84" s="262"/>
      <c r="BT84" s="262"/>
      <c r="BU84" s="262"/>
      <c r="BV84" s="262"/>
      <c r="BW84" s="262"/>
      <c r="BX84" s="262"/>
      <c r="BY84" s="262"/>
      <c r="BZ84" s="262"/>
      <c r="CA84" s="262"/>
      <c r="CB84" s="262"/>
      <c r="CC84" s="262"/>
      <c r="CD84" s="262"/>
      <c r="CE84" s="262"/>
      <c r="CF84" s="262"/>
      <c r="CG84" s="262"/>
      <c r="CH84" s="262"/>
      <c r="CI84" s="262"/>
      <c r="CJ84" s="262"/>
      <c r="CK84" s="262"/>
      <c r="CL84" s="262"/>
      <c r="CM84" s="262"/>
      <c r="CN84" s="128" t="s">
        <v>177</v>
      </c>
      <c r="CO84" s="128"/>
      <c r="CP84" s="128"/>
      <c r="CQ84" s="128"/>
      <c r="CR84" s="128"/>
      <c r="CS84" s="128"/>
      <c r="CT84" s="128"/>
      <c r="CU84" s="128"/>
      <c r="CV84" s="141" t="s">
        <v>51</v>
      </c>
      <c r="CW84" s="141"/>
      <c r="CX84" s="141"/>
      <c r="CY84" s="141"/>
      <c r="CZ84" s="141"/>
      <c r="DA84" s="141"/>
      <c r="DB84" s="141"/>
      <c r="DC84" s="141"/>
      <c r="DD84" s="141"/>
      <c r="DE84" s="141"/>
      <c r="DF84" s="155"/>
      <c r="DG84" s="156"/>
      <c r="DH84" s="156"/>
      <c r="DI84" s="156"/>
      <c r="DJ84" s="156"/>
      <c r="DK84" s="156"/>
      <c r="DL84" s="156"/>
      <c r="DM84" s="156"/>
      <c r="DN84" s="156"/>
      <c r="DO84" s="156"/>
      <c r="DP84" s="166"/>
      <c r="DQ84" s="141"/>
      <c r="DR84" s="141"/>
      <c r="DS84" s="190"/>
      <c r="DT84" s="190"/>
      <c r="DU84" s="190"/>
      <c r="DV84" s="190"/>
      <c r="DW84" s="190"/>
      <c r="DX84" s="190"/>
      <c r="DY84" s="190"/>
      <c r="DZ84" s="190"/>
      <c r="EA84" s="190"/>
      <c r="EB84" s="190"/>
      <c r="EC84" s="190"/>
      <c r="ED84" s="190"/>
      <c r="EE84" s="190"/>
      <c r="EF84" s="306" t="s">
        <v>52</v>
      </c>
      <c r="EG84" s="306"/>
      <c r="EH84" s="306"/>
      <c r="EI84" s="306"/>
      <c r="EJ84" s="306"/>
      <c r="EK84" s="306"/>
      <c r="EL84" s="306"/>
      <c r="EM84" s="306"/>
      <c r="EN84" s="306"/>
      <c r="EO84" s="306"/>
      <c r="EP84" s="306"/>
      <c r="EQ84" s="306"/>
      <c r="ER84" s="306"/>
      <c r="ES84" s="190" t="s">
        <v>52</v>
      </c>
      <c r="ET84" s="190"/>
      <c r="EU84" s="190"/>
      <c r="EV84" s="190"/>
      <c r="EW84" s="190"/>
      <c r="EX84" s="190"/>
      <c r="EY84" s="190"/>
      <c r="EZ84" s="190"/>
      <c r="FA84" s="190"/>
      <c r="FB84" s="190"/>
      <c r="FC84" s="190"/>
      <c r="FD84" s="190"/>
      <c r="FE84" s="190"/>
      <c r="FF84" s="322" t="s">
        <v>52</v>
      </c>
      <c r="FG84" s="322"/>
      <c r="FH84" s="322"/>
      <c r="FI84" s="322"/>
      <c r="FJ84" s="322"/>
      <c r="FK84" s="322"/>
      <c r="FL84" s="322"/>
      <c r="FM84" s="322"/>
      <c r="FN84" s="322"/>
      <c r="FO84" s="322"/>
      <c r="FP84" s="322"/>
      <c r="FQ84" s="322"/>
      <c r="FR84" s="329"/>
      <c r="FS84" s="328"/>
    </row>
    <row r="85" s="93" customFormat="1" ht="12" customHeight="1" spans="1:175">
      <c r="A85" s="141" t="s">
        <v>178</v>
      </c>
      <c r="B85" s="141"/>
      <c r="C85" s="141"/>
      <c r="D85" s="141"/>
      <c r="E85" s="141"/>
      <c r="F85" s="141"/>
      <c r="G85" s="141"/>
      <c r="H85" s="141"/>
      <c r="I85" s="115" t="s">
        <v>179</v>
      </c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5"/>
      <c r="CD85" s="115"/>
      <c r="CE85" s="115"/>
      <c r="CF85" s="115"/>
      <c r="CG85" s="115"/>
      <c r="CH85" s="115"/>
      <c r="CI85" s="115"/>
      <c r="CJ85" s="115"/>
      <c r="CK85" s="115"/>
      <c r="CL85" s="115"/>
      <c r="CM85" s="115"/>
      <c r="CN85" s="128" t="s">
        <v>180</v>
      </c>
      <c r="CO85" s="128"/>
      <c r="CP85" s="128"/>
      <c r="CQ85" s="128"/>
      <c r="CR85" s="128"/>
      <c r="CS85" s="128"/>
      <c r="CT85" s="128"/>
      <c r="CU85" s="128"/>
      <c r="CV85" s="141" t="s">
        <v>51</v>
      </c>
      <c r="CW85" s="141"/>
      <c r="CX85" s="141"/>
      <c r="CY85" s="141"/>
      <c r="CZ85" s="141"/>
      <c r="DA85" s="141"/>
      <c r="DB85" s="141"/>
      <c r="DC85" s="141"/>
      <c r="DD85" s="141"/>
      <c r="DE85" s="141"/>
      <c r="DF85" s="155"/>
      <c r="DG85" s="156"/>
      <c r="DH85" s="156"/>
      <c r="DI85" s="156"/>
      <c r="DJ85" s="156"/>
      <c r="DK85" s="156"/>
      <c r="DL85" s="156"/>
      <c r="DM85" s="156"/>
      <c r="DN85" s="156"/>
      <c r="DO85" s="156"/>
      <c r="DP85" s="166"/>
      <c r="DQ85" s="141"/>
      <c r="DR85" s="141"/>
      <c r="DS85" s="306"/>
      <c r="DT85" s="306"/>
      <c r="DU85" s="306"/>
      <c r="DV85" s="306"/>
      <c r="DW85" s="306"/>
      <c r="DX85" s="306"/>
      <c r="DY85" s="306"/>
      <c r="DZ85" s="306"/>
      <c r="EA85" s="306"/>
      <c r="EB85" s="306"/>
      <c r="EC85" s="306"/>
      <c r="ED85" s="306"/>
      <c r="EE85" s="306"/>
      <c r="EF85" s="306">
        <f>EF86</f>
        <v>86800</v>
      </c>
      <c r="EG85" s="306"/>
      <c r="EH85" s="306"/>
      <c r="EI85" s="306"/>
      <c r="EJ85" s="306"/>
      <c r="EK85" s="306"/>
      <c r="EL85" s="306"/>
      <c r="EM85" s="306"/>
      <c r="EN85" s="306"/>
      <c r="EO85" s="306"/>
      <c r="EP85" s="306"/>
      <c r="EQ85" s="306"/>
      <c r="ER85" s="306"/>
      <c r="ES85" s="306" t="str">
        <f t="shared" ref="ES85" si="7">ES86</f>
        <v>-</v>
      </c>
      <c r="ET85" s="306"/>
      <c r="EU85" s="306"/>
      <c r="EV85" s="306"/>
      <c r="EW85" s="306"/>
      <c r="EX85" s="306"/>
      <c r="EY85" s="306"/>
      <c r="EZ85" s="306"/>
      <c r="FA85" s="306"/>
      <c r="FB85" s="306"/>
      <c r="FC85" s="306"/>
      <c r="FD85" s="306"/>
      <c r="FE85" s="306"/>
      <c r="FF85" s="322" t="s">
        <v>52</v>
      </c>
      <c r="FG85" s="322"/>
      <c r="FH85" s="322"/>
      <c r="FI85" s="322"/>
      <c r="FJ85" s="322"/>
      <c r="FK85" s="322"/>
      <c r="FL85" s="322"/>
      <c r="FM85" s="322"/>
      <c r="FN85" s="322"/>
      <c r="FO85" s="322"/>
      <c r="FP85" s="322"/>
      <c r="FQ85" s="322"/>
      <c r="FR85" s="329"/>
      <c r="FS85" s="328"/>
    </row>
    <row r="86" s="93" customFormat="1" ht="24.95" customHeight="1" spans="1:175">
      <c r="A86" s="141" t="s">
        <v>181</v>
      </c>
      <c r="B86" s="141"/>
      <c r="C86" s="141"/>
      <c r="D86" s="141"/>
      <c r="E86" s="141"/>
      <c r="F86" s="141"/>
      <c r="G86" s="141"/>
      <c r="H86" s="141"/>
      <c r="I86" s="262" t="s">
        <v>152</v>
      </c>
      <c r="J86" s="262"/>
      <c r="K86" s="262"/>
      <c r="L86" s="262"/>
      <c r="M86" s="262"/>
      <c r="N86" s="262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2"/>
      <c r="Z86" s="262"/>
      <c r="AA86" s="262"/>
      <c r="AB86" s="262"/>
      <c r="AC86" s="262"/>
      <c r="AD86" s="262"/>
      <c r="AE86" s="262"/>
      <c r="AF86" s="262"/>
      <c r="AG86" s="262"/>
      <c r="AH86" s="262"/>
      <c r="AI86" s="262"/>
      <c r="AJ86" s="262"/>
      <c r="AK86" s="262"/>
      <c r="AL86" s="262"/>
      <c r="AM86" s="262"/>
      <c r="AN86" s="262"/>
      <c r="AO86" s="262"/>
      <c r="AP86" s="262"/>
      <c r="AQ86" s="262"/>
      <c r="AR86" s="262"/>
      <c r="AS86" s="262"/>
      <c r="AT86" s="262"/>
      <c r="AU86" s="262"/>
      <c r="AV86" s="262"/>
      <c r="AW86" s="262"/>
      <c r="AX86" s="262"/>
      <c r="AY86" s="262"/>
      <c r="AZ86" s="262"/>
      <c r="BA86" s="262"/>
      <c r="BB86" s="262"/>
      <c r="BC86" s="262"/>
      <c r="BD86" s="262"/>
      <c r="BE86" s="262"/>
      <c r="BF86" s="262"/>
      <c r="BG86" s="262"/>
      <c r="BH86" s="262"/>
      <c r="BI86" s="262"/>
      <c r="BJ86" s="262"/>
      <c r="BK86" s="262"/>
      <c r="BL86" s="262"/>
      <c r="BM86" s="262"/>
      <c r="BN86" s="262"/>
      <c r="BO86" s="262"/>
      <c r="BP86" s="262"/>
      <c r="BQ86" s="262"/>
      <c r="BR86" s="262"/>
      <c r="BS86" s="262"/>
      <c r="BT86" s="262"/>
      <c r="BU86" s="262"/>
      <c r="BV86" s="262"/>
      <c r="BW86" s="262"/>
      <c r="BX86" s="262"/>
      <c r="BY86" s="262"/>
      <c r="BZ86" s="262"/>
      <c r="CA86" s="262"/>
      <c r="CB86" s="262"/>
      <c r="CC86" s="262"/>
      <c r="CD86" s="262"/>
      <c r="CE86" s="262"/>
      <c r="CF86" s="262"/>
      <c r="CG86" s="262"/>
      <c r="CH86" s="262"/>
      <c r="CI86" s="262"/>
      <c r="CJ86" s="262"/>
      <c r="CK86" s="262"/>
      <c r="CL86" s="262"/>
      <c r="CM86" s="262"/>
      <c r="CN86" s="128" t="s">
        <v>182</v>
      </c>
      <c r="CO86" s="128"/>
      <c r="CP86" s="128"/>
      <c r="CQ86" s="128"/>
      <c r="CR86" s="128"/>
      <c r="CS86" s="128"/>
      <c r="CT86" s="128"/>
      <c r="CU86" s="128"/>
      <c r="CV86" s="141" t="s">
        <v>51</v>
      </c>
      <c r="CW86" s="141"/>
      <c r="CX86" s="141"/>
      <c r="CY86" s="141"/>
      <c r="CZ86" s="141"/>
      <c r="DA86" s="141"/>
      <c r="DB86" s="141"/>
      <c r="DC86" s="141"/>
      <c r="DD86" s="141"/>
      <c r="DE86" s="141"/>
      <c r="DF86" s="155"/>
      <c r="DG86" s="156"/>
      <c r="DH86" s="156"/>
      <c r="DI86" s="156"/>
      <c r="DJ86" s="156"/>
      <c r="DK86" s="156"/>
      <c r="DL86" s="156"/>
      <c r="DM86" s="156"/>
      <c r="DN86" s="156"/>
      <c r="DO86" s="156"/>
      <c r="DP86" s="166"/>
      <c r="DQ86" s="141"/>
      <c r="DR86" s="141"/>
      <c r="DS86" s="306"/>
      <c r="DT86" s="190"/>
      <c r="DU86" s="190"/>
      <c r="DV86" s="190"/>
      <c r="DW86" s="190"/>
      <c r="DX86" s="190"/>
      <c r="DY86" s="190"/>
      <c r="DZ86" s="190"/>
      <c r="EA86" s="190"/>
      <c r="EB86" s="190"/>
      <c r="EC86" s="190"/>
      <c r="ED86" s="190"/>
      <c r="EE86" s="190"/>
      <c r="EF86" s="306">
        <v>86800</v>
      </c>
      <c r="EG86" s="306"/>
      <c r="EH86" s="306"/>
      <c r="EI86" s="306"/>
      <c r="EJ86" s="306"/>
      <c r="EK86" s="306"/>
      <c r="EL86" s="306"/>
      <c r="EM86" s="306"/>
      <c r="EN86" s="306"/>
      <c r="EO86" s="306"/>
      <c r="EP86" s="306"/>
      <c r="EQ86" s="306"/>
      <c r="ER86" s="306"/>
      <c r="ES86" s="306" t="str">
        <f t="shared" ref="ES86" si="8">ES30</f>
        <v>-</v>
      </c>
      <c r="ET86" s="190"/>
      <c r="EU86" s="190"/>
      <c r="EV86" s="190"/>
      <c r="EW86" s="190"/>
      <c r="EX86" s="190"/>
      <c r="EY86" s="190"/>
      <c r="EZ86" s="190"/>
      <c r="FA86" s="190"/>
      <c r="FB86" s="190"/>
      <c r="FC86" s="190"/>
      <c r="FD86" s="190"/>
      <c r="FE86" s="190"/>
      <c r="FF86" s="322" t="s">
        <v>52</v>
      </c>
      <c r="FG86" s="322"/>
      <c r="FH86" s="322"/>
      <c r="FI86" s="322"/>
      <c r="FJ86" s="322"/>
      <c r="FK86" s="322"/>
      <c r="FL86" s="322"/>
      <c r="FM86" s="322"/>
      <c r="FN86" s="322"/>
      <c r="FO86" s="322"/>
      <c r="FP86" s="322"/>
      <c r="FQ86" s="322"/>
      <c r="FR86" s="329"/>
      <c r="FS86" s="328"/>
    </row>
    <row r="87" s="93" customFormat="1" ht="12" customHeight="1" spans="1:175">
      <c r="A87" s="141" t="s">
        <v>183</v>
      </c>
      <c r="B87" s="141"/>
      <c r="C87" s="141"/>
      <c r="D87" s="141"/>
      <c r="E87" s="141"/>
      <c r="F87" s="141"/>
      <c r="G87" s="141"/>
      <c r="H87" s="141"/>
      <c r="I87" s="262" t="s">
        <v>155</v>
      </c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2"/>
      <c r="AB87" s="262"/>
      <c r="AC87" s="262"/>
      <c r="AD87" s="262"/>
      <c r="AE87" s="262"/>
      <c r="AF87" s="262"/>
      <c r="AG87" s="262"/>
      <c r="AH87" s="262"/>
      <c r="AI87" s="262"/>
      <c r="AJ87" s="262"/>
      <c r="AK87" s="262"/>
      <c r="AL87" s="262"/>
      <c r="AM87" s="262"/>
      <c r="AN87" s="262"/>
      <c r="AO87" s="262"/>
      <c r="AP87" s="262"/>
      <c r="AQ87" s="262"/>
      <c r="AR87" s="262"/>
      <c r="AS87" s="262"/>
      <c r="AT87" s="262"/>
      <c r="AU87" s="262"/>
      <c r="AV87" s="262"/>
      <c r="AW87" s="262"/>
      <c r="AX87" s="262"/>
      <c r="AY87" s="262"/>
      <c r="AZ87" s="262"/>
      <c r="BA87" s="262"/>
      <c r="BB87" s="262"/>
      <c r="BC87" s="262"/>
      <c r="BD87" s="262"/>
      <c r="BE87" s="262"/>
      <c r="BF87" s="262"/>
      <c r="BG87" s="262"/>
      <c r="BH87" s="262"/>
      <c r="BI87" s="262"/>
      <c r="BJ87" s="262"/>
      <c r="BK87" s="262"/>
      <c r="BL87" s="262"/>
      <c r="BM87" s="262"/>
      <c r="BN87" s="262"/>
      <c r="BO87" s="262"/>
      <c r="BP87" s="262"/>
      <c r="BQ87" s="262"/>
      <c r="BR87" s="262"/>
      <c r="BS87" s="262"/>
      <c r="BT87" s="262"/>
      <c r="BU87" s="262"/>
      <c r="BV87" s="262"/>
      <c r="BW87" s="262"/>
      <c r="BX87" s="262"/>
      <c r="BY87" s="262"/>
      <c r="BZ87" s="262"/>
      <c r="CA87" s="262"/>
      <c r="CB87" s="262"/>
      <c r="CC87" s="262"/>
      <c r="CD87" s="262"/>
      <c r="CE87" s="262"/>
      <c r="CF87" s="262"/>
      <c r="CG87" s="262"/>
      <c r="CH87" s="262"/>
      <c r="CI87" s="262"/>
      <c r="CJ87" s="262"/>
      <c r="CK87" s="262"/>
      <c r="CL87" s="262"/>
      <c r="CM87" s="262"/>
      <c r="CN87" s="128" t="s">
        <v>184</v>
      </c>
      <c r="CO87" s="128"/>
      <c r="CP87" s="128"/>
      <c r="CQ87" s="128"/>
      <c r="CR87" s="128"/>
      <c r="CS87" s="128"/>
      <c r="CT87" s="128"/>
      <c r="CU87" s="128"/>
      <c r="CV87" s="141" t="s">
        <v>51</v>
      </c>
      <c r="CW87" s="141"/>
      <c r="CX87" s="141"/>
      <c r="CY87" s="141"/>
      <c r="CZ87" s="141"/>
      <c r="DA87" s="141"/>
      <c r="DB87" s="141"/>
      <c r="DC87" s="141"/>
      <c r="DD87" s="141"/>
      <c r="DE87" s="141"/>
      <c r="DF87" s="155"/>
      <c r="DG87" s="156"/>
      <c r="DH87" s="156"/>
      <c r="DI87" s="156"/>
      <c r="DJ87" s="156"/>
      <c r="DK87" s="156"/>
      <c r="DL87" s="156"/>
      <c r="DM87" s="156"/>
      <c r="DN87" s="156"/>
      <c r="DO87" s="156"/>
      <c r="DP87" s="166"/>
      <c r="DQ87" s="141"/>
      <c r="DR87" s="141"/>
      <c r="DS87" s="190"/>
      <c r="DT87" s="190"/>
      <c r="DU87" s="190"/>
      <c r="DV87" s="190"/>
      <c r="DW87" s="190"/>
      <c r="DX87" s="190"/>
      <c r="DY87" s="190"/>
      <c r="DZ87" s="190"/>
      <c r="EA87" s="190"/>
      <c r="EB87" s="190"/>
      <c r="EC87" s="190"/>
      <c r="ED87" s="190"/>
      <c r="EE87" s="190"/>
      <c r="EF87" s="306" t="s">
        <v>52</v>
      </c>
      <c r="EG87" s="306"/>
      <c r="EH87" s="306"/>
      <c r="EI87" s="306"/>
      <c r="EJ87" s="306"/>
      <c r="EK87" s="306"/>
      <c r="EL87" s="306"/>
      <c r="EM87" s="306"/>
      <c r="EN87" s="306"/>
      <c r="EO87" s="306"/>
      <c r="EP87" s="306"/>
      <c r="EQ87" s="306"/>
      <c r="ER87" s="306"/>
      <c r="ES87" s="190" t="s">
        <v>52</v>
      </c>
      <c r="ET87" s="190"/>
      <c r="EU87" s="190"/>
      <c r="EV87" s="190"/>
      <c r="EW87" s="190"/>
      <c r="EX87" s="190"/>
      <c r="EY87" s="190"/>
      <c r="EZ87" s="190"/>
      <c r="FA87" s="190"/>
      <c r="FB87" s="190"/>
      <c r="FC87" s="190"/>
      <c r="FD87" s="190"/>
      <c r="FE87" s="190"/>
      <c r="FF87" s="322" t="s">
        <v>52</v>
      </c>
      <c r="FG87" s="322"/>
      <c r="FH87" s="322"/>
      <c r="FI87" s="322"/>
      <c r="FJ87" s="322"/>
      <c r="FK87" s="322"/>
      <c r="FL87" s="322"/>
      <c r="FM87" s="322"/>
      <c r="FN87" s="322"/>
      <c r="FO87" s="322"/>
      <c r="FP87" s="322"/>
      <c r="FQ87" s="322"/>
      <c r="FR87" s="329"/>
      <c r="FS87" s="328"/>
    </row>
    <row r="88" s="93" customFormat="1" ht="24.95" customHeight="1" spans="1:175">
      <c r="A88" s="141" t="s">
        <v>42</v>
      </c>
      <c r="B88" s="141"/>
      <c r="C88" s="141"/>
      <c r="D88" s="141"/>
      <c r="E88" s="141"/>
      <c r="F88" s="141"/>
      <c r="G88" s="141"/>
      <c r="H88" s="141"/>
      <c r="I88" s="263" t="s">
        <v>185</v>
      </c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263"/>
      <c r="Z88" s="263"/>
      <c r="AA88" s="263"/>
      <c r="AB88" s="263"/>
      <c r="AC88" s="263"/>
      <c r="AD88" s="263"/>
      <c r="AE88" s="263"/>
      <c r="AF88" s="263"/>
      <c r="AG88" s="263"/>
      <c r="AH88" s="263"/>
      <c r="AI88" s="263"/>
      <c r="AJ88" s="263"/>
      <c r="AK88" s="263"/>
      <c r="AL88" s="263"/>
      <c r="AM88" s="263"/>
      <c r="AN88" s="263"/>
      <c r="AO88" s="263"/>
      <c r="AP88" s="263"/>
      <c r="AQ88" s="263"/>
      <c r="AR88" s="263"/>
      <c r="AS88" s="263"/>
      <c r="AT88" s="263"/>
      <c r="AU88" s="263"/>
      <c r="AV88" s="263"/>
      <c r="AW88" s="263"/>
      <c r="AX88" s="263"/>
      <c r="AY88" s="263"/>
      <c r="AZ88" s="263"/>
      <c r="BA88" s="263"/>
      <c r="BB88" s="263"/>
      <c r="BC88" s="263"/>
      <c r="BD88" s="263"/>
      <c r="BE88" s="263"/>
      <c r="BF88" s="263"/>
      <c r="BG88" s="263"/>
      <c r="BH88" s="263"/>
      <c r="BI88" s="263"/>
      <c r="BJ88" s="263"/>
      <c r="BK88" s="263"/>
      <c r="BL88" s="263"/>
      <c r="BM88" s="263"/>
      <c r="BN88" s="263"/>
      <c r="BO88" s="263"/>
      <c r="BP88" s="263"/>
      <c r="BQ88" s="263"/>
      <c r="BR88" s="263"/>
      <c r="BS88" s="263"/>
      <c r="BT88" s="263"/>
      <c r="BU88" s="263"/>
      <c r="BV88" s="263"/>
      <c r="BW88" s="263"/>
      <c r="BX88" s="263"/>
      <c r="BY88" s="263"/>
      <c r="BZ88" s="263"/>
      <c r="CA88" s="263"/>
      <c r="CB88" s="263"/>
      <c r="CC88" s="263"/>
      <c r="CD88" s="263"/>
      <c r="CE88" s="263"/>
      <c r="CF88" s="263"/>
      <c r="CG88" s="263"/>
      <c r="CH88" s="263"/>
      <c r="CI88" s="263"/>
      <c r="CJ88" s="263"/>
      <c r="CK88" s="263"/>
      <c r="CL88" s="263"/>
      <c r="CM88" s="263"/>
      <c r="CN88" s="128" t="s">
        <v>186</v>
      </c>
      <c r="CO88" s="128"/>
      <c r="CP88" s="128"/>
      <c r="CQ88" s="128"/>
      <c r="CR88" s="128"/>
      <c r="CS88" s="128"/>
      <c r="CT88" s="128"/>
      <c r="CU88" s="128"/>
      <c r="CV88" s="141" t="s">
        <v>51</v>
      </c>
      <c r="CW88" s="141"/>
      <c r="CX88" s="141"/>
      <c r="CY88" s="141"/>
      <c r="CZ88" s="141"/>
      <c r="DA88" s="141"/>
      <c r="DB88" s="141"/>
      <c r="DC88" s="141"/>
      <c r="DD88" s="141"/>
      <c r="DE88" s="141"/>
      <c r="DF88" s="155"/>
      <c r="DG88" s="156"/>
      <c r="DH88" s="156"/>
      <c r="DI88" s="156"/>
      <c r="DJ88" s="156"/>
      <c r="DK88" s="156"/>
      <c r="DL88" s="156"/>
      <c r="DM88" s="156"/>
      <c r="DN88" s="156"/>
      <c r="DO88" s="156"/>
      <c r="DP88" s="166"/>
      <c r="DQ88" s="143"/>
      <c r="DR88" s="143"/>
      <c r="DS88" s="201"/>
      <c r="DT88" s="199"/>
      <c r="DU88" s="199"/>
      <c r="DV88" s="199"/>
      <c r="DW88" s="199"/>
      <c r="DX88" s="199"/>
      <c r="DY88" s="199"/>
      <c r="DZ88" s="199"/>
      <c r="EA88" s="199"/>
      <c r="EB88" s="199"/>
      <c r="EC88" s="199"/>
      <c r="ED88" s="199"/>
      <c r="EE88" s="199"/>
      <c r="EF88" s="201">
        <f>EF89</f>
        <v>1259551.61</v>
      </c>
      <c r="EG88" s="199"/>
      <c r="EH88" s="199"/>
      <c r="EI88" s="199"/>
      <c r="EJ88" s="199"/>
      <c r="EK88" s="199"/>
      <c r="EL88" s="199"/>
      <c r="EM88" s="199"/>
      <c r="EN88" s="199"/>
      <c r="EO88" s="199"/>
      <c r="EP88" s="199"/>
      <c r="EQ88" s="199"/>
      <c r="ER88" s="199"/>
      <c r="ES88" s="201">
        <f>ES68</f>
        <v>260400</v>
      </c>
      <c r="ET88" s="199"/>
      <c r="EU88" s="199"/>
      <c r="EV88" s="199"/>
      <c r="EW88" s="199"/>
      <c r="EX88" s="199"/>
      <c r="EY88" s="199"/>
      <c r="EZ88" s="199"/>
      <c r="FA88" s="199"/>
      <c r="FB88" s="199"/>
      <c r="FC88" s="199"/>
      <c r="FD88" s="199"/>
      <c r="FE88" s="199"/>
      <c r="FF88" s="324">
        <f>ES88</f>
        <v>260400</v>
      </c>
      <c r="FG88" s="225"/>
      <c r="FH88" s="225"/>
      <c r="FI88" s="225"/>
      <c r="FJ88" s="225"/>
      <c r="FK88" s="225"/>
      <c r="FL88" s="225"/>
      <c r="FM88" s="225"/>
      <c r="FN88" s="225"/>
      <c r="FO88" s="225"/>
      <c r="FP88" s="225"/>
      <c r="FQ88" s="225"/>
      <c r="FR88" s="239"/>
      <c r="FS88" s="328"/>
    </row>
    <row r="89" s="93" customFormat="1" ht="12" customHeight="1" spans="1:175">
      <c r="A89" s="143"/>
      <c r="B89" s="143"/>
      <c r="C89" s="143"/>
      <c r="D89" s="143"/>
      <c r="E89" s="143"/>
      <c r="F89" s="143"/>
      <c r="G89" s="143"/>
      <c r="H89" s="143"/>
      <c r="I89" s="265" t="s">
        <v>187</v>
      </c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65"/>
      <c r="AA89" s="265"/>
      <c r="AB89" s="265"/>
      <c r="AC89" s="265"/>
      <c r="AD89" s="265"/>
      <c r="AE89" s="265"/>
      <c r="AF89" s="265"/>
      <c r="AG89" s="265"/>
      <c r="AH89" s="265"/>
      <c r="AI89" s="265"/>
      <c r="AJ89" s="265"/>
      <c r="AK89" s="265"/>
      <c r="AL89" s="265"/>
      <c r="AM89" s="265"/>
      <c r="AN89" s="265"/>
      <c r="AO89" s="265"/>
      <c r="AP89" s="265"/>
      <c r="AQ89" s="265"/>
      <c r="AR89" s="265"/>
      <c r="AS89" s="265"/>
      <c r="AT89" s="265"/>
      <c r="AU89" s="265"/>
      <c r="AV89" s="265"/>
      <c r="AW89" s="265"/>
      <c r="AX89" s="265"/>
      <c r="AY89" s="265"/>
      <c r="AZ89" s="265"/>
      <c r="BA89" s="265"/>
      <c r="BB89" s="265"/>
      <c r="BC89" s="265"/>
      <c r="BD89" s="265"/>
      <c r="BE89" s="265"/>
      <c r="BF89" s="265"/>
      <c r="BG89" s="265"/>
      <c r="BH89" s="265"/>
      <c r="BI89" s="265"/>
      <c r="BJ89" s="265"/>
      <c r="BK89" s="265"/>
      <c r="BL89" s="265"/>
      <c r="BM89" s="265"/>
      <c r="BN89" s="265"/>
      <c r="BO89" s="265"/>
      <c r="BP89" s="265"/>
      <c r="BQ89" s="265"/>
      <c r="BR89" s="265"/>
      <c r="BS89" s="265"/>
      <c r="BT89" s="265"/>
      <c r="BU89" s="265"/>
      <c r="BV89" s="265"/>
      <c r="BW89" s="265"/>
      <c r="BX89" s="265"/>
      <c r="BY89" s="265"/>
      <c r="BZ89" s="265"/>
      <c r="CA89" s="265"/>
      <c r="CB89" s="265"/>
      <c r="CC89" s="265"/>
      <c r="CD89" s="265"/>
      <c r="CE89" s="265"/>
      <c r="CF89" s="265"/>
      <c r="CG89" s="265"/>
      <c r="CH89" s="265"/>
      <c r="CI89" s="265"/>
      <c r="CJ89" s="265"/>
      <c r="CK89" s="265"/>
      <c r="CL89" s="265"/>
      <c r="CM89" s="265"/>
      <c r="CN89" s="130"/>
      <c r="CO89" s="130"/>
      <c r="CP89" s="130"/>
      <c r="CQ89" s="130"/>
      <c r="CR89" s="130"/>
      <c r="CS89" s="130"/>
      <c r="CT89" s="130"/>
      <c r="CU89" s="130"/>
      <c r="CV89" s="143">
        <v>2025</v>
      </c>
      <c r="CW89" s="143"/>
      <c r="CX89" s="143"/>
      <c r="CY89" s="143"/>
      <c r="CZ89" s="143"/>
      <c r="DA89" s="143"/>
      <c r="DB89" s="143"/>
      <c r="DC89" s="143"/>
      <c r="DD89" s="143"/>
      <c r="DE89" s="143"/>
      <c r="DF89" s="180"/>
      <c r="DG89" s="294"/>
      <c r="DH89" s="294"/>
      <c r="DI89" s="294"/>
      <c r="DJ89" s="294"/>
      <c r="DK89" s="294"/>
      <c r="DL89" s="294"/>
      <c r="DM89" s="294"/>
      <c r="DN89" s="294"/>
      <c r="DO89" s="294"/>
      <c r="DP89" s="299"/>
      <c r="DQ89" s="143"/>
      <c r="DR89" s="143"/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  <c r="EE89" s="143"/>
      <c r="EF89" s="309">
        <f>EF68</f>
        <v>1259551.61</v>
      </c>
      <c r="EG89" s="312"/>
      <c r="EH89" s="312"/>
      <c r="EI89" s="312"/>
      <c r="EJ89" s="312"/>
      <c r="EK89" s="312"/>
      <c r="EL89" s="312"/>
      <c r="EM89" s="312"/>
      <c r="EN89" s="312"/>
      <c r="EO89" s="312"/>
      <c r="EP89" s="312"/>
      <c r="EQ89" s="312"/>
      <c r="ER89" s="315"/>
      <c r="ES89" s="143"/>
      <c r="ET89" s="143"/>
      <c r="EU89" s="143"/>
      <c r="EV89" s="143"/>
      <c r="EW89" s="143"/>
      <c r="EX89" s="143"/>
      <c r="EY89" s="143"/>
      <c r="EZ89" s="143"/>
      <c r="FA89" s="143"/>
      <c r="FB89" s="143"/>
      <c r="FC89" s="143"/>
      <c r="FD89" s="143"/>
      <c r="FE89" s="143"/>
      <c r="FF89" s="227"/>
      <c r="FG89" s="227"/>
      <c r="FH89" s="227"/>
      <c r="FI89" s="227"/>
      <c r="FJ89" s="227"/>
      <c r="FK89" s="227"/>
      <c r="FL89" s="227"/>
      <c r="FM89" s="227"/>
      <c r="FN89" s="227"/>
      <c r="FO89" s="227"/>
      <c r="FP89" s="227"/>
      <c r="FQ89" s="227"/>
      <c r="FR89" s="180"/>
      <c r="FS89" s="331"/>
    </row>
    <row r="90" s="93" customFormat="1" ht="12" customHeight="1" spans="1:175">
      <c r="A90" s="243"/>
      <c r="B90" s="244"/>
      <c r="C90" s="244"/>
      <c r="D90" s="244"/>
      <c r="E90" s="244"/>
      <c r="F90" s="244"/>
      <c r="G90" s="244"/>
      <c r="H90" s="245"/>
      <c r="I90" s="266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267"/>
      <c r="Z90" s="267"/>
      <c r="AA90" s="267"/>
      <c r="AB90" s="267"/>
      <c r="AC90" s="267"/>
      <c r="AD90" s="267"/>
      <c r="AE90" s="267"/>
      <c r="AF90" s="267"/>
      <c r="AG90" s="267"/>
      <c r="AH90" s="267"/>
      <c r="AI90" s="267"/>
      <c r="AJ90" s="267"/>
      <c r="AK90" s="267"/>
      <c r="AL90" s="267"/>
      <c r="AM90" s="267"/>
      <c r="AN90" s="267"/>
      <c r="AO90" s="267"/>
      <c r="AP90" s="267"/>
      <c r="AQ90" s="267"/>
      <c r="AR90" s="267"/>
      <c r="AS90" s="267"/>
      <c r="AT90" s="267"/>
      <c r="AU90" s="267"/>
      <c r="AV90" s="267"/>
      <c r="AW90" s="267"/>
      <c r="AX90" s="267"/>
      <c r="AY90" s="267"/>
      <c r="AZ90" s="267"/>
      <c r="BA90" s="267"/>
      <c r="BB90" s="267"/>
      <c r="BC90" s="267"/>
      <c r="BD90" s="267"/>
      <c r="BE90" s="267"/>
      <c r="BF90" s="267"/>
      <c r="BG90" s="267"/>
      <c r="BH90" s="267"/>
      <c r="BI90" s="267"/>
      <c r="BJ90" s="267"/>
      <c r="BK90" s="267"/>
      <c r="BL90" s="267"/>
      <c r="BM90" s="267"/>
      <c r="BN90" s="267"/>
      <c r="BO90" s="267"/>
      <c r="BP90" s="267"/>
      <c r="BQ90" s="267"/>
      <c r="BR90" s="267"/>
      <c r="BS90" s="267"/>
      <c r="BT90" s="267"/>
      <c r="BU90" s="267"/>
      <c r="BV90" s="267"/>
      <c r="BW90" s="267"/>
      <c r="BX90" s="267"/>
      <c r="BY90" s="267"/>
      <c r="BZ90" s="267"/>
      <c r="CA90" s="267"/>
      <c r="CB90" s="267"/>
      <c r="CC90" s="267"/>
      <c r="CD90" s="267"/>
      <c r="CE90" s="267"/>
      <c r="CF90" s="267"/>
      <c r="CG90" s="267"/>
      <c r="CH90" s="267"/>
      <c r="CI90" s="267"/>
      <c r="CJ90" s="267"/>
      <c r="CK90" s="267"/>
      <c r="CL90" s="267"/>
      <c r="CM90" s="280"/>
      <c r="CN90" s="281"/>
      <c r="CO90" s="244"/>
      <c r="CP90" s="244"/>
      <c r="CQ90" s="244"/>
      <c r="CR90" s="244"/>
      <c r="CS90" s="244"/>
      <c r="CT90" s="244"/>
      <c r="CU90" s="245"/>
      <c r="CV90" s="243">
        <v>2026</v>
      </c>
      <c r="CW90" s="244"/>
      <c r="CX90" s="244"/>
      <c r="CY90" s="244"/>
      <c r="CZ90" s="244"/>
      <c r="DA90" s="244"/>
      <c r="DB90" s="244"/>
      <c r="DC90" s="245"/>
      <c r="DD90" s="295"/>
      <c r="DE90" s="295"/>
      <c r="DF90" s="243"/>
      <c r="DG90" s="244"/>
      <c r="DH90" s="244"/>
      <c r="DI90" s="244"/>
      <c r="DJ90" s="244"/>
      <c r="DK90" s="244"/>
      <c r="DL90" s="244"/>
      <c r="DM90" s="244"/>
      <c r="DN90" s="244"/>
      <c r="DO90" s="244"/>
      <c r="DP90" s="245"/>
      <c r="DQ90" s="295"/>
      <c r="DR90" s="295"/>
      <c r="DS90" s="243"/>
      <c r="DT90" s="244"/>
      <c r="DU90" s="244"/>
      <c r="DV90" s="244"/>
      <c r="DW90" s="244"/>
      <c r="DX90" s="244"/>
      <c r="DY90" s="244"/>
      <c r="DZ90" s="244"/>
      <c r="EA90" s="244"/>
      <c r="EB90" s="244"/>
      <c r="EC90" s="245"/>
      <c r="ED90" s="295"/>
      <c r="EE90" s="295"/>
      <c r="EF90" s="310"/>
      <c r="EG90" s="313"/>
      <c r="EH90" s="313"/>
      <c r="EI90" s="313"/>
      <c r="EJ90" s="313"/>
      <c r="EK90" s="313"/>
      <c r="EL90" s="313"/>
      <c r="EM90" s="313"/>
      <c r="EN90" s="313"/>
      <c r="EO90" s="313"/>
      <c r="EP90" s="313"/>
      <c r="EQ90" s="313"/>
      <c r="ER90" s="316"/>
      <c r="ES90" s="317">
        <f>ES68</f>
        <v>260400</v>
      </c>
      <c r="ET90" s="318"/>
      <c r="EU90" s="318"/>
      <c r="EV90" s="318"/>
      <c r="EW90" s="318"/>
      <c r="EX90" s="318"/>
      <c r="EY90" s="318"/>
      <c r="EZ90" s="318"/>
      <c r="FA90" s="318"/>
      <c r="FB90" s="318"/>
      <c r="FC90" s="320"/>
      <c r="FD90" s="295"/>
      <c r="FE90" s="295"/>
      <c r="FF90" s="243"/>
      <c r="FG90" s="244"/>
      <c r="FH90" s="244"/>
      <c r="FI90" s="244"/>
      <c r="FJ90" s="244"/>
      <c r="FK90" s="244"/>
      <c r="FL90" s="244"/>
      <c r="FM90" s="244"/>
      <c r="FN90" s="244"/>
      <c r="FO90" s="332"/>
      <c r="FP90" s="333"/>
      <c r="FQ90" s="333"/>
      <c r="FR90" s="243"/>
      <c r="FS90" s="334"/>
    </row>
    <row r="91" s="93" customFormat="1" ht="12" customHeight="1" spans="1:175">
      <c r="A91" s="246"/>
      <c r="B91" s="246"/>
      <c r="C91" s="246"/>
      <c r="D91" s="246"/>
      <c r="E91" s="246"/>
      <c r="F91" s="246"/>
      <c r="G91" s="246"/>
      <c r="H91" s="246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  <c r="X91" s="268"/>
      <c r="Y91" s="268"/>
      <c r="Z91" s="268"/>
      <c r="AA91" s="268"/>
      <c r="AB91" s="268"/>
      <c r="AC91" s="268"/>
      <c r="AD91" s="268"/>
      <c r="AE91" s="268"/>
      <c r="AF91" s="268"/>
      <c r="AG91" s="268"/>
      <c r="AH91" s="268"/>
      <c r="AI91" s="268"/>
      <c r="AJ91" s="268"/>
      <c r="AK91" s="268"/>
      <c r="AL91" s="268"/>
      <c r="AM91" s="268"/>
      <c r="AN91" s="268"/>
      <c r="AO91" s="268"/>
      <c r="AP91" s="268"/>
      <c r="AQ91" s="268"/>
      <c r="AR91" s="268"/>
      <c r="AS91" s="268"/>
      <c r="AT91" s="268"/>
      <c r="AU91" s="268"/>
      <c r="AV91" s="268"/>
      <c r="AW91" s="268"/>
      <c r="AX91" s="268"/>
      <c r="AY91" s="268"/>
      <c r="AZ91" s="268"/>
      <c r="BA91" s="268"/>
      <c r="BB91" s="268"/>
      <c r="BC91" s="268"/>
      <c r="BD91" s="268"/>
      <c r="BE91" s="268"/>
      <c r="BF91" s="268"/>
      <c r="BG91" s="268"/>
      <c r="BH91" s="268"/>
      <c r="BI91" s="268"/>
      <c r="BJ91" s="268"/>
      <c r="BK91" s="268"/>
      <c r="BL91" s="268"/>
      <c r="BM91" s="268"/>
      <c r="BN91" s="268"/>
      <c r="BO91" s="268"/>
      <c r="BP91" s="268"/>
      <c r="BQ91" s="268"/>
      <c r="BR91" s="268"/>
      <c r="BS91" s="268"/>
      <c r="BT91" s="268"/>
      <c r="BU91" s="268"/>
      <c r="BV91" s="268"/>
      <c r="BW91" s="268"/>
      <c r="BX91" s="268"/>
      <c r="BY91" s="268"/>
      <c r="BZ91" s="268"/>
      <c r="CA91" s="268"/>
      <c r="CB91" s="268"/>
      <c r="CC91" s="268"/>
      <c r="CD91" s="268"/>
      <c r="CE91" s="268"/>
      <c r="CF91" s="268"/>
      <c r="CG91" s="268"/>
      <c r="CH91" s="268"/>
      <c r="CI91" s="268"/>
      <c r="CJ91" s="268"/>
      <c r="CK91" s="268"/>
      <c r="CL91" s="268"/>
      <c r="CM91" s="268"/>
      <c r="CN91" s="282" t="s">
        <v>3</v>
      </c>
      <c r="CO91" s="282"/>
      <c r="CP91" s="282"/>
      <c r="CQ91" s="282"/>
      <c r="CR91" s="282"/>
      <c r="CS91" s="282"/>
      <c r="CT91" s="282"/>
      <c r="CU91" s="282"/>
      <c r="CV91" s="291">
        <v>2027</v>
      </c>
      <c r="CW91" s="291"/>
      <c r="CX91" s="291"/>
      <c r="CY91" s="291"/>
      <c r="CZ91" s="291"/>
      <c r="DA91" s="291"/>
      <c r="DB91" s="291"/>
      <c r="DC91" s="291"/>
      <c r="DD91" s="291"/>
      <c r="DE91" s="291"/>
      <c r="DF91" s="228"/>
      <c r="DG91" s="229"/>
      <c r="DH91" s="229"/>
      <c r="DI91" s="229"/>
      <c r="DJ91" s="229"/>
      <c r="DK91" s="229"/>
      <c r="DL91" s="229"/>
      <c r="DM91" s="229"/>
      <c r="DN91" s="229"/>
      <c r="DO91" s="229"/>
      <c r="DP91" s="300"/>
      <c r="DQ91" s="291"/>
      <c r="DR91" s="291"/>
      <c r="DS91" s="182"/>
      <c r="DT91" s="213"/>
      <c r="DU91" s="213"/>
      <c r="DV91" s="213"/>
      <c r="DW91" s="213"/>
      <c r="DX91" s="213"/>
      <c r="DY91" s="213"/>
      <c r="DZ91" s="213"/>
      <c r="EA91" s="213"/>
      <c r="EB91" s="213"/>
      <c r="EC91" s="213"/>
      <c r="ED91" s="213"/>
      <c r="EE91" s="213"/>
      <c r="EF91" s="311"/>
      <c r="EG91" s="314"/>
      <c r="EH91" s="314"/>
      <c r="EI91" s="314"/>
      <c r="EJ91" s="314"/>
      <c r="EK91" s="314"/>
      <c r="EL91" s="314"/>
      <c r="EM91" s="314"/>
      <c r="EN91" s="314"/>
      <c r="EO91" s="314"/>
      <c r="EP91" s="314"/>
      <c r="EQ91" s="314"/>
      <c r="ER91" s="319"/>
      <c r="ES91" s="182"/>
      <c r="ET91" s="213"/>
      <c r="EU91" s="213"/>
      <c r="EV91" s="213"/>
      <c r="EW91" s="213"/>
      <c r="EX91" s="213"/>
      <c r="EY91" s="213"/>
      <c r="EZ91" s="213"/>
      <c r="FA91" s="213"/>
      <c r="FB91" s="213"/>
      <c r="FC91" s="213"/>
      <c r="FD91" s="213"/>
      <c r="FE91" s="213"/>
      <c r="FF91" s="325">
        <f>FF68</f>
        <v>260400</v>
      </c>
      <c r="FG91" s="226"/>
      <c r="FH91" s="226"/>
      <c r="FI91" s="226"/>
      <c r="FJ91" s="226"/>
      <c r="FK91" s="226"/>
      <c r="FL91" s="226"/>
      <c r="FM91" s="226"/>
      <c r="FN91" s="226"/>
      <c r="FO91" s="226"/>
      <c r="FP91" s="226"/>
      <c r="FQ91" s="226"/>
      <c r="FR91" s="230"/>
      <c r="FS91" s="335"/>
    </row>
    <row r="92" s="93" customFormat="1" ht="24.95" customHeight="1" spans="1:175">
      <c r="A92" s="141" t="s">
        <v>43</v>
      </c>
      <c r="B92" s="141"/>
      <c r="C92" s="141"/>
      <c r="D92" s="141"/>
      <c r="E92" s="141"/>
      <c r="F92" s="141"/>
      <c r="G92" s="141"/>
      <c r="H92" s="141"/>
      <c r="I92" s="263" t="s">
        <v>188</v>
      </c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3"/>
      <c r="AE92" s="263"/>
      <c r="AF92" s="263"/>
      <c r="AG92" s="263"/>
      <c r="AH92" s="263"/>
      <c r="AI92" s="263"/>
      <c r="AJ92" s="263"/>
      <c r="AK92" s="263"/>
      <c r="AL92" s="263"/>
      <c r="AM92" s="263"/>
      <c r="AN92" s="263"/>
      <c r="AO92" s="263"/>
      <c r="AP92" s="263"/>
      <c r="AQ92" s="263"/>
      <c r="AR92" s="263"/>
      <c r="AS92" s="263"/>
      <c r="AT92" s="263"/>
      <c r="AU92" s="263"/>
      <c r="AV92" s="263"/>
      <c r="AW92" s="263"/>
      <c r="AX92" s="263"/>
      <c r="AY92" s="263"/>
      <c r="AZ92" s="263"/>
      <c r="BA92" s="263"/>
      <c r="BB92" s="263"/>
      <c r="BC92" s="263"/>
      <c r="BD92" s="263"/>
      <c r="BE92" s="263"/>
      <c r="BF92" s="263"/>
      <c r="BG92" s="263"/>
      <c r="BH92" s="263"/>
      <c r="BI92" s="263"/>
      <c r="BJ92" s="263"/>
      <c r="BK92" s="263"/>
      <c r="BL92" s="263"/>
      <c r="BM92" s="263"/>
      <c r="BN92" s="263"/>
      <c r="BO92" s="263"/>
      <c r="BP92" s="263"/>
      <c r="BQ92" s="263"/>
      <c r="BR92" s="263"/>
      <c r="BS92" s="263"/>
      <c r="BT92" s="263"/>
      <c r="BU92" s="263"/>
      <c r="BV92" s="263"/>
      <c r="BW92" s="263"/>
      <c r="BX92" s="263"/>
      <c r="BY92" s="263"/>
      <c r="BZ92" s="263"/>
      <c r="CA92" s="263"/>
      <c r="CB92" s="263"/>
      <c r="CC92" s="263"/>
      <c r="CD92" s="263"/>
      <c r="CE92" s="263"/>
      <c r="CF92" s="263"/>
      <c r="CG92" s="263"/>
      <c r="CH92" s="263"/>
      <c r="CI92" s="263"/>
      <c r="CJ92" s="263"/>
      <c r="CK92" s="263"/>
      <c r="CL92" s="263"/>
      <c r="CM92" s="263"/>
      <c r="CN92" s="128" t="s">
        <v>189</v>
      </c>
      <c r="CO92" s="128"/>
      <c r="CP92" s="128"/>
      <c r="CQ92" s="128"/>
      <c r="CR92" s="128"/>
      <c r="CS92" s="128"/>
      <c r="CT92" s="128"/>
      <c r="CU92" s="128"/>
      <c r="CV92" s="141" t="s">
        <v>51</v>
      </c>
      <c r="CW92" s="141"/>
      <c r="CX92" s="141"/>
      <c r="CY92" s="141"/>
      <c r="CZ92" s="141"/>
      <c r="DA92" s="141"/>
      <c r="DB92" s="141"/>
      <c r="DC92" s="141"/>
      <c r="DD92" s="141"/>
      <c r="DE92" s="141"/>
      <c r="DF92" s="155"/>
      <c r="DG92" s="156"/>
      <c r="DH92" s="156"/>
      <c r="DI92" s="156"/>
      <c r="DJ92" s="156"/>
      <c r="DK92" s="156"/>
      <c r="DL92" s="156"/>
      <c r="DM92" s="156"/>
      <c r="DN92" s="156"/>
      <c r="DO92" s="156"/>
      <c r="DP92" s="166"/>
      <c r="DQ92" s="143"/>
      <c r="DR92" s="143"/>
      <c r="DS92" s="199"/>
      <c r="DT92" s="199"/>
      <c r="DU92" s="199"/>
      <c r="DV92" s="199"/>
      <c r="DW92" s="199"/>
      <c r="DX92" s="199"/>
      <c r="DY92" s="199"/>
      <c r="DZ92" s="199"/>
      <c r="EA92" s="199"/>
      <c r="EB92" s="199"/>
      <c r="EC92" s="199"/>
      <c r="ED92" s="199"/>
      <c r="EE92" s="199"/>
      <c r="EF92" s="199" t="s">
        <v>52</v>
      </c>
      <c r="EG92" s="199"/>
      <c r="EH92" s="199"/>
      <c r="EI92" s="199"/>
      <c r="EJ92" s="199"/>
      <c r="EK92" s="199"/>
      <c r="EL92" s="199"/>
      <c r="EM92" s="199"/>
      <c r="EN92" s="199"/>
      <c r="EO92" s="199"/>
      <c r="EP92" s="199"/>
      <c r="EQ92" s="199"/>
      <c r="ER92" s="199"/>
      <c r="ES92" s="199" t="s">
        <v>52</v>
      </c>
      <c r="ET92" s="199"/>
      <c r="EU92" s="199"/>
      <c r="EV92" s="199"/>
      <c r="EW92" s="199"/>
      <c r="EX92" s="199"/>
      <c r="EY92" s="199"/>
      <c r="EZ92" s="199"/>
      <c r="FA92" s="199"/>
      <c r="FB92" s="199"/>
      <c r="FC92" s="199"/>
      <c r="FD92" s="199"/>
      <c r="FE92" s="199"/>
      <c r="FF92" s="225" t="s">
        <v>52</v>
      </c>
      <c r="FG92" s="225"/>
      <c r="FH92" s="225"/>
      <c r="FI92" s="225"/>
      <c r="FJ92" s="225"/>
      <c r="FK92" s="225"/>
      <c r="FL92" s="225"/>
      <c r="FM92" s="225"/>
      <c r="FN92" s="225"/>
      <c r="FO92" s="225"/>
      <c r="FP92" s="225"/>
      <c r="FQ92" s="225"/>
      <c r="FR92" s="239"/>
      <c r="FS92" s="328"/>
    </row>
    <row r="93" s="93" customFormat="1" ht="12" customHeight="1" spans="1:175">
      <c r="A93" s="143"/>
      <c r="B93" s="143"/>
      <c r="C93" s="143"/>
      <c r="D93" s="143"/>
      <c r="E93" s="143"/>
      <c r="F93" s="143"/>
      <c r="G93" s="143"/>
      <c r="H93" s="143"/>
      <c r="I93" s="265" t="s">
        <v>187</v>
      </c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  <c r="V93" s="265"/>
      <c r="W93" s="265"/>
      <c r="X93" s="265"/>
      <c r="Y93" s="265"/>
      <c r="Z93" s="265"/>
      <c r="AA93" s="265"/>
      <c r="AB93" s="265"/>
      <c r="AC93" s="265"/>
      <c r="AD93" s="265"/>
      <c r="AE93" s="265"/>
      <c r="AF93" s="265"/>
      <c r="AG93" s="265"/>
      <c r="AH93" s="265"/>
      <c r="AI93" s="265"/>
      <c r="AJ93" s="265"/>
      <c r="AK93" s="265"/>
      <c r="AL93" s="265"/>
      <c r="AM93" s="265"/>
      <c r="AN93" s="265"/>
      <c r="AO93" s="265"/>
      <c r="AP93" s="265"/>
      <c r="AQ93" s="265"/>
      <c r="AR93" s="265"/>
      <c r="AS93" s="265"/>
      <c r="AT93" s="265"/>
      <c r="AU93" s="265"/>
      <c r="AV93" s="265"/>
      <c r="AW93" s="265"/>
      <c r="AX93" s="265"/>
      <c r="AY93" s="265"/>
      <c r="AZ93" s="265"/>
      <c r="BA93" s="265"/>
      <c r="BB93" s="265"/>
      <c r="BC93" s="265"/>
      <c r="BD93" s="265"/>
      <c r="BE93" s="265"/>
      <c r="BF93" s="265"/>
      <c r="BG93" s="265"/>
      <c r="BH93" s="265"/>
      <c r="BI93" s="265"/>
      <c r="BJ93" s="265"/>
      <c r="BK93" s="265"/>
      <c r="BL93" s="265"/>
      <c r="BM93" s="265"/>
      <c r="BN93" s="265"/>
      <c r="BO93" s="265"/>
      <c r="BP93" s="265"/>
      <c r="BQ93" s="265"/>
      <c r="BR93" s="265"/>
      <c r="BS93" s="265"/>
      <c r="BT93" s="265"/>
      <c r="BU93" s="265"/>
      <c r="BV93" s="265"/>
      <c r="BW93" s="265"/>
      <c r="BX93" s="265"/>
      <c r="BY93" s="265"/>
      <c r="BZ93" s="265"/>
      <c r="CA93" s="265"/>
      <c r="CB93" s="265"/>
      <c r="CC93" s="265"/>
      <c r="CD93" s="265"/>
      <c r="CE93" s="265"/>
      <c r="CF93" s="265"/>
      <c r="CG93" s="265"/>
      <c r="CH93" s="265"/>
      <c r="CI93" s="265"/>
      <c r="CJ93" s="265"/>
      <c r="CK93" s="265"/>
      <c r="CL93" s="265"/>
      <c r="CM93" s="265"/>
      <c r="CN93" s="130"/>
      <c r="CO93" s="130"/>
      <c r="CP93" s="130"/>
      <c r="CQ93" s="130"/>
      <c r="CR93" s="130"/>
      <c r="CS93" s="130"/>
      <c r="CT93" s="130"/>
      <c r="CU93" s="130"/>
      <c r="CV93" s="143">
        <v>2025</v>
      </c>
      <c r="CW93" s="143"/>
      <c r="CX93" s="143"/>
      <c r="CY93" s="143"/>
      <c r="CZ93" s="143"/>
      <c r="DA93" s="143"/>
      <c r="DB93" s="143"/>
      <c r="DC93" s="143"/>
      <c r="DD93" s="143"/>
      <c r="DE93" s="143"/>
      <c r="DF93" s="180"/>
      <c r="DG93" s="294"/>
      <c r="DH93" s="294"/>
      <c r="DI93" s="294"/>
      <c r="DJ93" s="294"/>
      <c r="DK93" s="294"/>
      <c r="DL93" s="294"/>
      <c r="DM93" s="294"/>
      <c r="DN93" s="294"/>
      <c r="DO93" s="294"/>
      <c r="DP93" s="299"/>
      <c r="DQ93" s="143"/>
      <c r="DR93" s="143"/>
      <c r="DS93" s="143"/>
      <c r="DT93" s="143"/>
      <c r="DU93" s="143"/>
      <c r="DV93" s="143"/>
      <c r="DW93" s="143"/>
      <c r="DX93" s="143"/>
      <c r="DY93" s="143"/>
      <c r="DZ93" s="143"/>
      <c r="EA93" s="143"/>
      <c r="EB93" s="143"/>
      <c r="EC93" s="143"/>
      <c r="ED93" s="143"/>
      <c r="EE93" s="143"/>
      <c r="EF93" s="143"/>
      <c r="EG93" s="143"/>
      <c r="EH93" s="143"/>
      <c r="EI93" s="143"/>
      <c r="EJ93" s="143"/>
      <c r="EK93" s="143"/>
      <c r="EL93" s="143"/>
      <c r="EM93" s="143"/>
      <c r="EN93" s="143"/>
      <c r="EO93" s="143"/>
      <c r="EP93" s="143"/>
      <c r="EQ93" s="143"/>
      <c r="ER93" s="143"/>
      <c r="ES93" s="143"/>
      <c r="ET93" s="143"/>
      <c r="EU93" s="143"/>
      <c r="EV93" s="143"/>
      <c r="EW93" s="143"/>
      <c r="EX93" s="143"/>
      <c r="EY93" s="143"/>
      <c r="EZ93" s="143"/>
      <c r="FA93" s="143"/>
      <c r="FB93" s="143"/>
      <c r="FC93" s="143"/>
      <c r="FD93" s="143"/>
      <c r="FE93" s="143"/>
      <c r="FF93" s="227"/>
      <c r="FG93" s="227"/>
      <c r="FH93" s="227"/>
      <c r="FI93" s="227"/>
      <c r="FJ93" s="227"/>
      <c r="FK93" s="227"/>
      <c r="FL93" s="227"/>
      <c r="FM93" s="227"/>
      <c r="FN93" s="227"/>
      <c r="FO93" s="227"/>
      <c r="FP93" s="227"/>
      <c r="FQ93" s="227"/>
      <c r="FR93" s="180"/>
      <c r="FS93" s="334"/>
    </row>
    <row r="94" s="93" customFormat="1" ht="12" customHeight="1" spans="1:175">
      <c r="A94" s="243"/>
      <c r="B94" s="244"/>
      <c r="C94" s="244"/>
      <c r="D94" s="244"/>
      <c r="E94" s="244"/>
      <c r="F94" s="244"/>
      <c r="G94" s="244"/>
      <c r="H94" s="245"/>
      <c r="I94" s="266"/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267"/>
      <c r="X94" s="267"/>
      <c r="Y94" s="267"/>
      <c r="Z94" s="267"/>
      <c r="AA94" s="267"/>
      <c r="AB94" s="267"/>
      <c r="AC94" s="267"/>
      <c r="AD94" s="267"/>
      <c r="AE94" s="267"/>
      <c r="AF94" s="267"/>
      <c r="AG94" s="267"/>
      <c r="AH94" s="267"/>
      <c r="AI94" s="267"/>
      <c r="AJ94" s="267"/>
      <c r="AK94" s="267"/>
      <c r="AL94" s="267"/>
      <c r="AM94" s="267"/>
      <c r="AN94" s="267"/>
      <c r="AO94" s="267"/>
      <c r="AP94" s="267"/>
      <c r="AQ94" s="267"/>
      <c r="AR94" s="267"/>
      <c r="AS94" s="267"/>
      <c r="AT94" s="267"/>
      <c r="AU94" s="267"/>
      <c r="AV94" s="267"/>
      <c r="AW94" s="267"/>
      <c r="AX94" s="267"/>
      <c r="AY94" s="267"/>
      <c r="AZ94" s="267"/>
      <c r="BA94" s="267"/>
      <c r="BB94" s="267"/>
      <c r="BC94" s="267"/>
      <c r="BD94" s="267"/>
      <c r="BE94" s="267"/>
      <c r="BF94" s="267"/>
      <c r="BG94" s="267"/>
      <c r="BH94" s="267"/>
      <c r="BI94" s="267"/>
      <c r="BJ94" s="267"/>
      <c r="BK94" s="267"/>
      <c r="BL94" s="267"/>
      <c r="BM94" s="267"/>
      <c r="BN94" s="267"/>
      <c r="BO94" s="267"/>
      <c r="BP94" s="267"/>
      <c r="BQ94" s="267"/>
      <c r="BR94" s="267"/>
      <c r="BS94" s="267"/>
      <c r="BT94" s="267"/>
      <c r="BU94" s="267"/>
      <c r="BV94" s="267"/>
      <c r="BW94" s="267"/>
      <c r="BX94" s="267"/>
      <c r="BY94" s="267"/>
      <c r="BZ94" s="267"/>
      <c r="CA94" s="267"/>
      <c r="CB94" s="267"/>
      <c r="CC94" s="267"/>
      <c r="CD94" s="267"/>
      <c r="CE94" s="267"/>
      <c r="CF94" s="267"/>
      <c r="CG94" s="267"/>
      <c r="CH94" s="267"/>
      <c r="CI94" s="267"/>
      <c r="CJ94" s="267"/>
      <c r="CK94" s="267"/>
      <c r="CL94" s="267"/>
      <c r="CM94" s="280"/>
      <c r="CN94" s="281"/>
      <c r="CO94" s="244"/>
      <c r="CP94" s="244"/>
      <c r="CQ94" s="244"/>
      <c r="CR94" s="244"/>
      <c r="CS94" s="244"/>
      <c r="CT94" s="244"/>
      <c r="CU94" s="245"/>
      <c r="CV94" s="243">
        <v>2026</v>
      </c>
      <c r="CW94" s="244"/>
      <c r="CX94" s="244"/>
      <c r="CY94" s="244"/>
      <c r="CZ94" s="244"/>
      <c r="DA94" s="244"/>
      <c r="DB94" s="244"/>
      <c r="DC94" s="245"/>
      <c r="DD94" s="295"/>
      <c r="DE94" s="295"/>
      <c r="DF94" s="243"/>
      <c r="DG94" s="244"/>
      <c r="DH94" s="244"/>
      <c r="DI94" s="244"/>
      <c r="DJ94" s="244"/>
      <c r="DK94" s="244"/>
      <c r="DL94" s="244"/>
      <c r="DM94" s="244"/>
      <c r="DN94" s="244"/>
      <c r="DO94" s="244"/>
      <c r="DP94" s="245"/>
      <c r="DQ94" s="295"/>
      <c r="DR94" s="295"/>
      <c r="DS94" s="243"/>
      <c r="DT94" s="244"/>
      <c r="DU94" s="244"/>
      <c r="DV94" s="244"/>
      <c r="DW94" s="244"/>
      <c r="DX94" s="244"/>
      <c r="DY94" s="244"/>
      <c r="DZ94" s="244"/>
      <c r="EA94" s="244"/>
      <c r="EB94" s="244"/>
      <c r="EC94" s="245"/>
      <c r="ED94" s="295"/>
      <c r="EE94" s="295"/>
      <c r="EF94" s="243"/>
      <c r="EG94" s="244"/>
      <c r="EH94" s="244"/>
      <c r="EI94" s="244"/>
      <c r="EJ94" s="244"/>
      <c r="EK94" s="244"/>
      <c r="EL94" s="244"/>
      <c r="EM94" s="244"/>
      <c r="EN94" s="244"/>
      <c r="EO94" s="244"/>
      <c r="EP94" s="244"/>
      <c r="EQ94" s="244"/>
      <c r="ER94" s="245"/>
      <c r="ES94" s="243"/>
      <c r="ET94" s="244"/>
      <c r="EU94" s="244"/>
      <c r="EV94" s="244"/>
      <c r="EW94" s="244"/>
      <c r="EX94" s="244"/>
      <c r="EY94" s="244"/>
      <c r="EZ94" s="244"/>
      <c r="FA94" s="244"/>
      <c r="FB94" s="244"/>
      <c r="FC94" s="245"/>
      <c r="FD94" s="295"/>
      <c r="FE94" s="295"/>
      <c r="FF94" s="243"/>
      <c r="FG94" s="244"/>
      <c r="FH94" s="244"/>
      <c r="FI94" s="244"/>
      <c r="FJ94" s="244"/>
      <c r="FK94" s="244"/>
      <c r="FL94" s="244"/>
      <c r="FM94" s="244"/>
      <c r="FN94" s="244"/>
      <c r="FO94" s="332"/>
      <c r="FP94" s="333"/>
      <c r="FQ94" s="333"/>
      <c r="FR94" s="243"/>
      <c r="FS94" s="334"/>
    </row>
    <row r="95" s="93" customFormat="1" ht="12" customHeight="1" spans="1:175">
      <c r="A95" s="246"/>
      <c r="B95" s="246"/>
      <c r="C95" s="246"/>
      <c r="D95" s="246"/>
      <c r="E95" s="246"/>
      <c r="F95" s="246"/>
      <c r="G95" s="246"/>
      <c r="H95" s="246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8"/>
      <c r="AM95" s="268"/>
      <c r="AN95" s="268"/>
      <c r="AO95" s="268"/>
      <c r="AP95" s="268"/>
      <c r="AQ95" s="268"/>
      <c r="AR95" s="268"/>
      <c r="AS95" s="268"/>
      <c r="AT95" s="268"/>
      <c r="AU95" s="268"/>
      <c r="AV95" s="268"/>
      <c r="AW95" s="268"/>
      <c r="AX95" s="268"/>
      <c r="AY95" s="268"/>
      <c r="AZ95" s="268"/>
      <c r="BA95" s="268"/>
      <c r="BB95" s="268"/>
      <c r="BC95" s="268"/>
      <c r="BD95" s="268"/>
      <c r="BE95" s="268"/>
      <c r="BF95" s="268"/>
      <c r="BG95" s="268"/>
      <c r="BH95" s="268"/>
      <c r="BI95" s="268"/>
      <c r="BJ95" s="268"/>
      <c r="BK95" s="268"/>
      <c r="BL95" s="268"/>
      <c r="BM95" s="268"/>
      <c r="BN95" s="268"/>
      <c r="BO95" s="268"/>
      <c r="BP95" s="268"/>
      <c r="BQ95" s="268"/>
      <c r="BR95" s="268"/>
      <c r="BS95" s="268"/>
      <c r="BT95" s="268"/>
      <c r="BU95" s="268"/>
      <c r="BV95" s="268"/>
      <c r="BW95" s="268"/>
      <c r="BX95" s="268"/>
      <c r="BY95" s="268"/>
      <c r="BZ95" s="268"/>
      <c r="CA95" s="268"/>
      <c r="CB95" s="268"/>
      <c r="CC95" s="268"/>
      <c r="CD95" s="268"/>
      <c r="CE95" s="268"/>
      <c r="CF95" s="268"/>
      <c r="CG95" s="268"/>
      <c r="CH95" s="268"/>
      <c r="CI95" s="268"/>
      <c r="CJ95" s="268"/>
      <c r="CK95" s="268"/>
      <c r="CL95" s="268"/>
      <c r="CM95" s="268"/>
      <c r="CN95" s="282" t="s">
        <v>3</v>
      </c>
      <c r="CO95" s="282"/>
      <c r="CP95" s="282"/>
      <c r="CQ95" s="282"/>
      <c r="CR95" s="282"/>
      <c r="CS95" s="282"/>
      <c r="CT95" s="282"/>
      <c r="CU95" s="282"/>
      <c r="CV95" s="291">
        <v>2027</v>
      </c>
      <c r="CW95" s="291"/>
      <c r="CX95" s="291"/>
      <c r="CY95" s="291"/>
      <c r="CZ95" s="291"/>
      <c r="DA95" s="291"/>
      <c r="DB95" s="291"/>
      <c r="DC95" s="291"/>
      <c r="DD95" s="291"/>
      <c r="DE95" s="291"/>
      <c r="DF95" s="296"/>
      <c r="DG95" s="297"/>
      <c r="DH95" s="297"/>
      <c r="DI95" s="297"/>
      <c r="DJ95" s="297"/>
      <c r="DK95" s="297"/>
      <c r="DL95" s="297"/>
      <c r="DM95" s="297"/>
      <c r="DN95" s="297"/>
      <c r="DO95" s="297"/>
      <c r="DP95" s="301"/>
      <c r="DQ95" s="291"/>
      <c r="DR95" s="291"/>
      <c r="DS95" s="213"/>
      <c r="DT95" s="213"/>
      <c r="DU95" s="213"/>
      <c r="DV95" s="213"/>
      <c r="DW95" s="213"/>
      <c r="DX95" s="213"/>
      <c r="DY95" s="213"/>
      <c r="DZ95" s="213"/>
      <c r="EA95" s="213"/>
      <c r="EB95" s="213"/>
      <c r="EC95" s="213"/>
      <c r="ED95" s="213"/>
      <c r="EE95" s="213"/>
      <c r="EF95" s="213" t="s">
        <v>52</v>
      </c>
      <c r="EG95" s="213"/>
      <c r="EH95" s="213"/>
      <c r="EI95" s="213"/>
      <c r="EJ95" s="213"/>
      <c r="EK95" s="213"/>
      <c r="EL95" s="213"/>
      <c r="EM95" s="213"/>
      <c r="EN95" s="213"/>
      <c r="EO95" s="213"/>
      <c r="EP95" s="213"/>
      <c r="EQ95" s="213"/>
      <c r="ER95" s="213"/>
      <c r="ES95" s="213" t="s">
        <v>52</v>
      </c>
      <c r="ET95" s="213"/>
      <c r="EU95" s="213"/>
      <c r="EV95" s="213"/>
      <c r="EW95" s="213"/>
      <c r="EX95" s="213"/>
      <c r="EY95" s="213"/>
      <c r="EZ95" s="213"/>
      <c r="FA95" s="213"/>
      <c r="FB95" s="213"/>
      <c r="FC95" s="213"/>
      <c r="FD95" s="213"/>
      <c r="FE95" s="213"/>
      <c r="FF95" s="226" t="s">
        <v>52</v>
      </c>
      <c r="FG95" s="226"/>
      <c r="FH95" s="226"/>
      <c r="FI95" s="226"/>
      <c r="FJ95" s="226"/>
      <c r="FK95" s="226"/>
      <c r="FL95" s="226"/>
      <c r="FM95" s="226"/>
      <c r="FN95" s="226"/>
      <c r="FO95" s="226"/>
      <c r="FP95" s="226"/>
      <c r="FQ95" s="226"/>
      <c r="FR95" s="230"/>
      <c r="FS95" s="335"/>
    </row>
    <row r="96" s="93" customFormat="1" ht="11.1" customHeight="1" spans="92:174">
      <c r="CN96" s="283"/>
      <c r="CO96" s="283"/>
      <c r="CP96" s="283"/>
      <c r="CQ96" s="283"/>
      <c r="CR96" s="283"/>
      <c r="CS96" s="283"/>
      <c r="CT96" s="283"/>
      <c r="CU96" s="283"/>
      <c r="CV96" s="283"/>
      <c r="CW96" s="283"/>
      <c r="CX96" s="283"/>
      <c r="CY96" s="283"/>
      <c r="CZ96" s="283"/>
      <c r="DA96" s="283"/>
      <c r="DB96" s="283"/>
      <c r="DC96" s="283"/>
      <c r="DD96" s="283"/>
      <c r="DE96" s="283"/>
      <c r="DF96" s="283"/>
      <c r="DG96" s="283"/>
      <c r="DH96" s="283"/>
      <c r="DI96" s="283"/>
      <c r="DJ96" s="283"/>
      <c r="DK96" s="283"/>
      <c r="DL96" s="283"/>
      <c r="DM96" s="283"/>
      <c r="DN96" s="283"/>
      <c r="DO96" s="283"/>
      <c r="DP96" s="283"/>
      <c r="DQ96" s="283"/>
      <c r="DR96" s="283"/>
      <c r="DS96" s="283"/>
      <c r="DT96" s="283"/>
      <c r="DU96" s="283"/>
      <c r="DV96" s="283"/>
      <c r="DW96" s="283"/>
      <c r="DX96" s="283"/>
      <c r="DY96" s="283"/>
      <c r="DZ96" s="283"/>
      <c r="EA96" s="283"/>
      <c r="EB96" s="283"/>
      <c r="EC96" s="283"/>
      <c r="ED96" s="283"/>
      <c r="EE96" s="283"/>
      <c r="EF96" s="283"/>
      <c r="EG96" s="283"/>
      <c r="EH96" s="283"/>
      <c r="EI96" s="283"/>
      <c r="EJ96" s="283"/>
      <c r="EK96" s="283"/>
      <c r="EL96" s="283"/>
      <c r="EM96" s="283"/>
      <c r="EN96" s="283"/>
      <c r="EO96" s="283"/>
      <c r="EP96" s="283"/>
      <c r="EQ96" s="283"/>
      <c r="ER96" s="283"/>
      <c r="ES96" s="283"/>
      <c r="ET96" s="283"/>
      <c r="EU96" s="283"/>
      <c r="EV96" s="283"/>
      <c r="EW96" s="283"/>
      <c r="EX96" s="283"/>
      <c r="EY96" s="283"/>
      <c r="EZ96" s="283"/>
      <c r="FA96" s="283"/>
      <c r="FB96" s="283"/>
      <c r="FC96" s="283"/>
      <c r="FD96" s="283"/>
      <c r="FE96" s="283"/>
      <c r="FF96" s="283"/>
      <c r="FG96" s="283"/>
      <c r="FH96" s="283"/>
      <c r="FI96" s="283"/>
      <c r="FJ96" s="283"/>
      <c r="FK96" s="283"/>
      <c r="FL96" s="283"/>
      <c r="FM96" s="283"/>
      <c r="FN96" s="283"/>
      <c r="FO96" s="283"/>
      <c r="FP96" s="283"/>
      <c r="FQ96" s="283"/>
      <c r="FR96" s="283"/>
    </row>
    <row r="97" s="93" customFormat="1" ht="12" customHeight="1" spans="2:2">
      <c r="B97" s="97" t="s">
        <v>190</v>
      </c>
    </row>
    <row r="98" s="93" customFormat="1" ht="12" customHeight="1" spans="2:128">
      <c r="B98" s="97" t="s">
        <v>191</v>
      </c>
      <c r="AJ98" s="273" t="s">
        <v>192</v>
      </c>
      <c r="AK98" s="273"/>
      <c r="AL98" s="273"/>
      <c r="AM98" s="273"/>
      <c r="AN98" s="273"/>
      <c r="AO98" s="273"/>
      <c r="AP98" s="273"/>
      <c r="AQ98" s="273"/>
      <c r="AR98" s="273"/>
      <c r="AS98" s="273"/>
      <c r="AT98" s="273"/>
      <c r="AU98" s="273"/>
      <c r="AV98" s="273"/>
      <c r="AW98" s="273"/>
      <c r="AX98" s="273"/>
      <c r="AY98" s="273"/>
      <c r="AZ98" s="273"/>
      <c r="BA98" s="273"/>
      <c r="BD98" s="161"/>
      <c r="BE98" s="161"/>
      <c r="BF98" s="161"/>
      <c r="BG98" s="161"/>
      <c r="BH98" s="161"/>
      <c r="BI98" s="161"/>
      <c r="BJ98" s="161"/>
      <c r="BK98" s="161"/>
      <c r="BL98" s="161"/>
      <c r="BM98" s="161"/>
      <c r="BN98" s="161"/>
      <c r="BO98" s="161"/>
      <c r="BR98" s="270" t="s">
        <v>5</v>
      </c>
      <c r="BS98" s="271"/>
      <c r="BT98" s="271"/>
      <c r="BU98" s="271"/>
      <c r="BV98" s="271"/>
      <c r="BW98" s="271"/>
      <c r="BX98" s="271"/>
      <c r="BY98" s="271"/>
      <c r="BZ98" s="271"/>
      <c r="CA98" s="271"/>
      <c r="CB98" s="271"/>
      <c r="CC98" s="271"/>
      <c r="CD98" s="271"/>
      <c r="CE98" s="271"/>
      <c r="CF98" s="271"/>
      <c r="CG98" s="271"/>
      <c r="CH98" s="271"/>
      <c r="CI98" s="271"/>
      <c r="CJ98" s="271"/>
      <c r="CK98" s="271"/>
      <c r="CL98" s="271"/>
      <c r="CM98" s="271"/>
      <c r="CN98" s="271"/>
      <c r="CO98" s="271"/>
      <c r="CP98" s="271"/>
      <c r="CQ98" s="271"/>
      <c r="CR98" s="271"/>
      <c r="CS98" s="271"/>
      <c r="CT98" s="271"/>
      <c r="CU98" s="271"/>
      <c r="CV98" s="271"/>
      <c r="CW98" s="271"/>
      <c r="CX98" s="271"/>
      <c r="CY98" s="271"/>
      <c r="CZ98" s="271"/>
      <c r="DA98" s="271"/>
      <c r="DB98" s="271"/>
      <c r="DC98" s="271"/>
      <c r="DD98" s="271"/>
      <c r="DE98" s="271"/>
      <c r="DF98" s="271"/>
      <c r="DG98" s="271"/>
      <c r="DH98" s="271"/>
      <c r="DI98" s="271"/>
      <c r="DJ98" s="271"/>
      <c r="DK98" s="271"/>
      <c r="DL98" s="271"/>
      <c r="DM98" s="271"/>
      <c r="DN98" s="271"/>
      <c r="DO98" s="271"/>
      <c r="DP98" s="271"/>
      <c r="DQ98" s="271"/>
      <c r="DR98" s="271"/>
      <c r="DS98" s="271"/>
      <c r="DT98" s="271"/>
      <c r="DU98" s="271"/>
      <c r="DV98" s="271"/>
      <c r="DW98" s="271"/>
      <c r="DX98" s="271"/>
    </row>
    <row r="99" s="93" customFormat="1" ht="11.1" customHeight="1" spans="36:128">
      <c r="AJ99" s="269" t="s">
        <v>193</v>
      </c>
      <c r="AK99" s="269"/>
      <c r="AL99" s="269"/>
      <c r="AM99" s="269"/>
      <c r="AN99" s="269"/>
      <c r="AO99" s="269"/>
      <c r="AP99" s="269"/>
      <c r="AQ99" s="269"/>
      <c r="AR99" s="269"/>
      <c r="AS99" s="269"/>
      <c r="AT99" s="269"/>
      <c r="AU99" s="269"/>
      <c r="AV99" s="269"/>
      <c r="AW99" s="269"/>
      <c r="AX99" s="269"/>
      <c r="AY99" s="269"/>
      <c r="AZ99" s="269"/>
      <c r="BA99" s="269"/>
      <c r="BD99" s="269" t="s">
        <v>6</v>
      </c>
      <c r="BE99" s="269"/>
      <c r="BF99" s="269"/>
      <c r="BG99" s="269"/>
      <c r="BH99" s="269"/>
      <c r="BI99" s="269"/>
      <c r="BJ99" s="269"/>
      <c r="BK99" s="269"/>
      <c r="BL99" s="269"/>
      <c r="BM99" s="269"/>
      <c r="BN99" s="269"/>
      <c r="BO99" s="269"/>
      <c r="BR99" s="269" t="s">
        <v>7</v>
      </c>
      <c r="BS99" s="269"/>
      <c r="BT99" s="269"/>
      <c r="BU99" s="269"/>
      <c r="BV99" s="269"/>
      <c r="BW99" s="269"/>
      <c r="BX99" s="269"/>
      <c r="BY99" s="269"/>
      <c r="BZ99" s="269"/>
      <c r="CA99" s="269"/>
      <c r="CB99" s="269"/>
      <c r="CC99" s="269"/>
      <c r="CD99" s="269"/>
      <c r="CE99" s="269"/>
      <c r="CF99" s="269"/>
      <c r="CG99" s="269"/>
      <c r="CH99" s="269"/>
      <c r="CI99" s="269"/>
      <c r="CJ99" s="269"/>
      <c r="CK99" s="269"/>
      <c r="CL99" s="269"/>
      <c r="CM99" s="269"/>
      <c r="CN99" s="269"/>
      <c r="CO99" s="269"/>
      <c r="CP99" s="269"/>
      <c r="CQ99" s="269"/>
      <c r="CR99" s="269"/>
      <c r="CS99" s="269"/>
      <c r="CT99" s="269"/>
      <c r="CU99" s="269"/>
      <c r="CV99" s="269"/>
      <c r="CW99" s="269"/>
      <c r="CX99" s="269"/>
      <c r="CY99" s="269"/>
      <c r="CZ99" s="269"/>
      <c r="DA99" s="269"/>
      <c r="DB99" s="269"/>
      <c r="DC99" s="269"/>
      <c r="DD99" s="269"/>
      <c r="DE99" s="269"/>
      <c r="DF99" s="269"/>
      <c r="DG99" s="269"/>
      <c r="DH99" s="269"/>
      <c r="DI99" s="269"/>
      <c r="DJ99" s="269"/>
      <c r="DK99" s="269"/>
      <c r="DL99" s="269"/>
      <c r="DM99" s="269"/>
      <c r="DN99" s="269"/>
      <c r="DO99" s="269"/>
      <c r="DP99" s="269"/>
      <c r="DQ99" s="269"/>
      <c r="DR99" s="269"/>
      <c r="DS99" s="269"/>
      <c r="DT99" s="269"/>
      <c r="DU99" s="269"/>
      <c r="DV99" s="269"/>
      <c r="DW99" s="269"/>
      <c r="DX99" s="269"/>
    </row>
    <row r="100" s="93" customFormat="1" ht="11.1" customHeight="1"/>
    <row r="101" s="93" customFormat="1" ht="12.95" customHeight="1" spans="2:128">
      <c r="B101" s="97" t="s">
        <v>194</v>
      </c>
      <c r="K101" s="161" t="s">
        <v>195</v>
      </c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E101" s="270" t="s">
        <v>196</v>
      </c>
      <c r="AF101" s="271"/>
      <c r="AG101" s="271"/>
      <c r="AH101" s="271"/>
      <c r="AI101" s="271"/>
      <c r="AJ101" s="271"/>
      <c r="AK101" s="271"/>
      <c r="AL101" s="271"/>
      <c r="AM101" s="271"/>
      <c r="AN101" s="271"/>
      <c r="AO101" s="271"/>
      <c r="AP101" s="271"/>
      <c r="AQ101" s="271"/>
      <c r="AR101" s="271"/>
      <c r="AS101" s="271"/>
      <c r="AT101" s="271"/>
      <c r="AU101" s="271"/>
      <c r="AV101" s="271"/>
      <c r="AW101" s="271"/>
      <c r="AX101" s="271"/>
      <c r="AY101" s="271"/>
      <c r="AZ101" s="271"/>
      <c r="BA101" s="271"/>
      <c r="BB101" s="271"/>
      <c r="BC101" s="271"/>
      <c r="BD101" s="271"/>
      <c r="BE101" s="271"/>
      <c r="BF101" s="271"/>
      <c r="BG101" s="271"/>
      <c r="BH101" s="271"/>
      <c r="BI101" s="271"/>
      <c r="BJ101" s="271"/>
      <c r="BK101" s="271"/>
      <c r="BL101" s="271"/>
      <c r="BM101" s="271"/>
      <c r="BN101" s="271"/>
      <c r="BO101" s="271"/>
      <c r="BP101" s="271"/>
      <c r="BQ101" s="271"/>
      <c r="BR101" s="271"/>
      <c r="BS101" s="271"/>
      <c r="BT101" s="271"/>
      <c r="BU101" s="271"/>
      <c r="BV101" s="271"/>
      <c r="BW101" s="271"/>
      <c r="BX101" s="271"/>
      <c r="CA101" s="276" t="s">
        <v>197</v>
      </c>
      <c r="CB101" s="276"/>
      <c r="CC101" s="276"/>
      <c r="CD101" s="276"/>
      <c r="CE101" s="276"/>
      <c r="CF101" s="276"/>
      <c r="CG101" s="276"/>
      <c r="CH101" s="276"/>
      <c r="CI101" s="276"/>
      <c r="CJ101" s="276"/>
      <c r="CK101" s="276"/>
      <c r="CL101" s="276"/>
      <c r="CM101" s="276"/>
      <c r="CN101" s="276"/>
      <c r="CO101" s="276"/>
      <c r="CP101" s="276"/>
      <c r="CQ101" s="276"/>
      <c r="CR101" s="276"/>
      <c r="CS101" s="276"/>
      <c r="CT101" s="276"/>
      <c r="CU101" s="276"/>
      <c r="CV101" s="276"/>
      <c r="CW101" s="276"/>
      <c r="CX101" s="276"/>
      <c r="CY101" s="276"/>
      <c r="CZ101" s="276"/>
      <c r="DA101" s="276"/>
      <c r="DB101" s="276"/>
      <c r="DC101" s="276"/>
      <c r="DD101" s="276"/>
      <c r="DE101" s="276"/>
      <c r="DF101" s="276"/>
      <c r="DG101" s="276"/>
      <c r="DH101" s="276"/>
      <c r="DI101" s="276"/>
      <c r="DJ101" s="276"/>
      <c r="DK101" s="276"/>
      <c r="DL101" s="276"/>
      <c r="DM101" s="276"/>
      <c r="DN101" s="276"/>
      <c r="DO101" s="276"/>
      <c r="DP101" s="276"/>
      <c r="DQ101" s="276"/>
      <c r="DR101" s="276"/>
      <c r="DS101" s="276"/>
      <c r="DT101" s="276"/>
      <c r="DU101" s="276"/>
      <c r="DV101" s="276"/>
      <c r="DW101" s="276"/>
      <c r="DX101" s="276"/>
    </row>
    <row r="102" s="93" customFormat="1" ht="12" customHeight="1" spans="11:128">
      <c r="K102" s="269" t="s">
        <v>193</v>
      </c>
      <c r="L102" s="269"/>
      <c r="M102" s="269"/>
      <c r="N102" s="269"/>
      <c r="O102" s="269"/>
      <c r="P102" s="269"/>
      <c r="Q102" s="269"/>
      <c r="R102" s="269"/>
      <c r="S102" s="269"/>
      <c r="T102" s="269"/>
      <c r="U102" s="269"/>
      <c r="V102" s="269"/>
      <c r="W102" s="269"/>
      <c r="X102" s="269"/>
      <c r="Y102" s="269"/>
      <c r="Z102" s="269"/>
      <c r="AA102" s="269"/>
      <c r="AB102" s="269"/>
      <c r="AE102" s="272" t="s">
        <v>198</v>
      </c>
      <c r="AF102" s="272"/>
      <c r="AG102" s="272"/>
      <c r="AH102" s="272"/>
      <c r="AI102" s="272"/>
      <c r="AJ102" s="272"/>
      <c r="AK102" s="272"/>
      <c r="AL102" s="272"/>
      <c r="AM102" s="272"/>
      <c r="AN102" s="272"/>
      <c r="AO102" s="272"/>
      <c r="AP102" s="272"/>
      <c r="AQ102" s="272"/>
      <c r="AR102" s="272"/>
      <c r="AS102" s="272"/>
      <c r="AT102" s="272"/>
      <c r="AU102" s="272"/>
      <c r="AV102" s="272"/>
      <c r="AW102" s="272"/>
      <c r="AX102" s="272"/>
      <c r="AY102" s="272"/>
      <c r="AZ102" s="272"/>
      <c r="BA102" s="272"/>
      <c r="BB102" s="272"/>
      <c r="BC102" s="272"/>
      <c r="BD102" s="272"/>
      <c r="BE102" s="272"/>
      <c r="BF102" s="272"/>
      <c r="BG102" s="272"/>
      <c r="BH102" s="272"/>
      <c r="BI102" s="272"/>
      <c r="BJ102" s="272"/>
      <c r="BK102" s="272"/>
      <c r="BL102" s="272"/>
      <c r="BM102" s="272"/>
      <c r="BN102" s="272"/>
      <c r="BO102" s="272"/>
      <c r="BP102" s="272"/>
      <c r="BQ102" s="272"/>
      <c r="BR102" s="272"/>
      <c r="BS102" s="272"/>
      <c r="BT102" s="272"/>
      <c r="BU102" s="272"/>
      <c r="BV102" s="272"/>
      <c r="BW102" s="272"/>
      <c r="BX102" s="272"/>
      <c r="CA102" s="269" t="s">
        <v>199</v>
      </c>
      <c r="CB102" s="269"/>
      <c r="CC102" s="269"/>
      <c r="CD102" s="269"/>
      <c r="CE102" s="269"/>
      <c r="CF102" s="269"/>
      <c r="CG102" s="269"/>
      <c r="CH102" s="269"/>
      <c r="CI102" s="269"/>
      <c r="CJ102" s="269"/>
      <c r="CK102" s="269"/>
      <c r="CL102" s="269"/>
      <c r="CM102" s="269"/>
      <c r="CN102" s="269"/>
      <c r="CO102" s="269"/>
      <c r="CP102" s="269"/>
      <c r="CQ102" s="269"/>
      <c r="CR102" s="269"/>
      <c r="CS102" s="269"/>
      <c r="CT102" s="269"/>
      <c r="CU102" s="269"/>
      <c r="CV102" s="269"/>
      <c r="CW102" s="269"/>
      <c r="CX102" s="269"/>
      <c r="CY102" s="269"/>
      <c r="CZ102" s="269"/>
      <c r="DA102" s="269"/>
      <c r="DB102" s="269"/>
      <c r="DC102" s="269"/>
      <c r="DD102" s="269"/>
      <c r="DE102" s="269"/>
      <c r="DF102" s="269"/>
      <c r="DG102" s="269"/>
      <c r="DH102" s="269"/>
      <c r="DI102" s="269"/>
      <c r="DJ102" s="269"/>
      <c r="DK102" s="269"/>
      <c r="DL102" s="269"/>
      <c r="DM102" s="269"/>
      <c r="DN102" s="269"/>
      <c r="DO102" s="269"/>
      <c r="DP102" s="269"/>
      <c r="DQ102" s="269"/>
      <c r="DR102" s="269"/>
      <c r="DS102" s="269"/>
      <c r="DT102" s="269"/>
      <c r="DU102" s="269"/>
      <c r="DV102" s="269"/>
      <c r="DW102" s="269"/>
      <c r="DX102" s="269"/>
    </row>
    <row r="103" s="93" customFormat="1" ht="11.1" customHeight="1"/>
    <row r="104" s="93" customFormat="1" ht="11.1" customHeight="1" spans="1:92">
      <c r="A104" s="247"/>
      <c r="B104" s="248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  <c r="X104" s="248"/>
      <c r="Y104" s="248"/>
      <c r="Z104" s="248"/>
      <c r="AA104" s="248"/>
      <c r="AB104" s="248"/>
      <c r="AC104" s="248"/>
      <c r="AD104" s="248"/>
      <c r="AE104" s="248"/>
      <c r="AF104" s="248"/>
      <c r="AG104" s="248"/>
      <c r="AH104" s="248"/>
      <c r="AI104" s="248"/>
      <c r="AJ104" s="248"/>
      <c r="AK104" s="248"/>
      <c r="AL104" s="248"/>
      <c r="AM104" s="248"/>
      <c r="AN104" s="248"/>
      <c r="AO104" s="248"/>
      <c r="AP104" s="248"/>
      <c r="AQ104" s="248"/>
      <c r="AR104" s="248"/>
      <c r="AS104" s="248"/>
      <c r="AT104" s="248"/>
      <c r="AU104" s="248"/>
      <c r="AV104" s="248"/>
      <c r="AW104" s="248"/>
      <c r="AX104" s="248"/>
      <c r="AY104" s="248"/>
      <c r="AZ104" s="248"/>
      <c r="BA104" s="248"/>
      <c r="BB104" s="248"/>
      <c r="BC104" s="248"/>
      <c r="BD104" s="248"/>
      <c r="BE104" s="248"/>
      <c r="BF104" s="248"/>
      <c r="BG104" s="248"/>
      <c r="BH104" s="248"/>
      <c r="BI104" s="248"/>
      <c r="BJ104" s="248"/>
      <c r="BK104" s="248"/>
      <c r="BL104" s="248"/>
      <c r="BM104" s="248"/>
      <c r="BN104" s="248"/>
      <c r="BO104" s="248"/>
      <c r="BP104" s="248"/>
      <c r="BQ104" s="248"/>
      <c r="BR104" s="248"/>
      <c r="BS104" s="248"/>
      <c r="BT104" s="248"/>
      <c r="BU104" s="248"/>
      <c r="BV104" s="248"/>
      <c r="BW104" s="248"/>
      <c r="BX104" s="248"/>
      <c r="BY104" s="248"/>
      <c r="BZ104" s="248"/>
      <c r="CA104" s="248"/>
      <c r="CB104" s="248"/>
      <c r="CC104" s="248"/>
      <c r="CD104" s="248"/>
      <c r="CE104" s="248"/>
      <c r="CF104" s="248"/>
      <c r="CG104" s="248"/>
      <c r="CH104" s="248"/>
      <c r="CI104" s="248"/>
      <c r="CJ104" s="248"/>
      <c r="CK104" s="248"/>
      <c r="CL104" s="248"/>
      <c r="CM104" s="284"/>
      <c r="CN104" s="217"/>
    </row>
    <row r="105" s="93" customFormat="1" ht="12.95" customHeight="1" spans="1:92">
      <c r="A105" s="249" t="s">
        <v>200</v>
      </c>
      <c r="CM105" s="285"/>
      <c r="CN105" s="217"/>
    </row>
    <row r="106" s="93" customFormat="1" ht="12" customHeight="1" spans="1:92">
      <c r="A106" s="250" t="s">
        <v>201</v>
      </c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  <c r="U106" s="250"/>
      <c r="V106" s="250"/>
      <c r="W106" s="250"/>
      <c r="X106" s="250"/>
      <c r="Y106" s="250"/>
      <c r="Z106" s="250"/>
      <c r="AA106" s="250"/>
      <c r="AB106" s="250"/>
      <c r="AC106" s="250"/>
      <c r="AD106" s="250"/>
      <c r="AE106" s="250"/>
      <c r="AF106" s="250"/>
      <c r="AG106" s="250"/>
      <c r="AH106" s="250"/>
      <c r="AI106" s="250"/>
      <c r="AJ106" s="250"/>
      <c r="AK106" s="250"/>
      <c r="AL106" s="250"/>
      <c r="AM106" s="250"/>
      <c r="AN106" s="250"/>
      <c r="AO106" s="250"/>
      <c r="AP106" s="250"/>
      <c r="AQ106" s="250"/>
      <c r="AR106" s="250"/>
      <c r="AS106" s="250"/>
      <c r="AT106" s="250"/>
      <c r="AU106" s="250"/>
      <c r="AV106" s="250"/>
      <c r="AW106" s="250"/>
      <c r="AX106" s="250"/>
      <c r="AY106" s="250"/>
      <c r="AZ106" s="250"/>
      <c r="BA106" s="250"/>
      <c r="BB106" s="250"/>
      <c r="BC106" s="250"/>
      <c r="BD106" s="250"/>
      <c r="BE106" s="250"/>
      <c r="BF106" s="250"/>
      <c r="BG106" s="250"/>
      <c r="BH106" s="250"/>
      <c r="BI106" s="250"/>
      <c r="BJ106" s="250"/>
      <c r="BK106" s="250"/>
      <c r="BL106" s="250"/>
      <c r="BM106" s="250"/>
      <c r="BN106" s="250"/>
      <c r="BO106" s="250"/>
      <c r="BP106" s="250"/>
      <c r="BQ106" s="250"/>
      <c r="BR106" s="250"/>
      <c r="BS106" s="250"/>
      <c r="BT106" s="250"/>
      <c r="BU106" s="250"/>
      <c r="BV106" s="250"/>
      <c r="BW106" s="250"/>
      <c r="BX106" s="250"/>
      <c r="BY106" s="250"/>
      <c r="BZ106" s="250"/>
      <c r="CA106" s="250"/>
      <c r="CB106" s="250"/>
      <c r="CC106" s="250"/>
      <c r="CD106" s="250"/>
      <c r="CE106" s="250"/>
      <c r="CF106" s="250"/>
      <c r="CG106" s="250"/>
      <c r="CH106" s="250"/>
      <c r="CI106" s="250"/>
      <c r="CJ106" s="250"/>
      <c r="CK106" s="250"/>
      <c r="CL106" s="250"/>
      <c r="CM106" s="250"/>
      <c r="CN106" s="217"/>
    </row>
    <row r="107" s="93" customFormat="1" ht="11.1" customHeight="1" spans="1:92">
      <c r="A107" s="251" t="s">
        <v>202</v>
      </c>
      <c r="B107" s="251"/>
      <c r="C107" s="251"/>
      <c r="D107" s="251"/>
      <c r="E107" s="251"/>
      <c r="F107" s="251"/>
      <c r="G107" s="251"/>
      <c r="H107" s="251"/>
      <c r="I107" s="251"/>
      <c r="J107" s="251"/>
      <c r="K107" s="251"/>
      <c r="L107" s="251"/>
      <c r="M107" s="251"/>
      <c r="N107" s="251"/>
      <c r="O107" s="251"/>
      <c r="P107" s="251"/>
      <c r="Q107" s="251"/>
      <c r="R107" s="251"/>
      <c r="S107" s="251"/>
      <c r="T107" s="251"/>
      <c r="U107" s="251"/>
      <c r="V107" s="251"/>
      <c r="W107" s="251"/>
      <c r="X107" s="251"/>
      <c r="Y107" s="251"/>
      <c r="Z107" s="251"/>
      <c r="AA107" s="251"/>
      <c r="AB107" s="251"/>
      <c r="AC107" s="251"/>
      <c r="AD107" s="251"/>
      <c r="AE107" s="251"/>
      <c r="AF107" s="251"/>
      <c r="AG107" s="251"/>
      <c r="AH107" s="251"/>
      <c r="AI107" s="251"/>
      <c r="AJ107" s="251"/>
      <c r="AK107" s="251"/>
      <c r="AL107" s="251"/>
      <c r="AM107" s="251"/>
      <c r="AN107" s="251"/>
      <c r="AO107" s="251"/>
      <c r="AP107" s="251"/>
      <c r="AQ107" s="251"/>
      <c r="AR107" s="251"/>
      <c r="AS107" s="251"/>
      <c r="AT107" s="251"/>
      <c r="AU107" s="251"/>
      <c r="AV107" s="251"/>
      <c r="AW107" s="251"/>
      <c r="AX107" s="251"/>
      <c r="AY107" s="251"/>
      <c r="AZ107" s="251"/>
      <c r="BA107" s="251"/>
      <c r="BB107" s="251"/>
      <c r="BC107" s="251"/>
      <c r="BD107" s="251"/>
      <c r="BE107" s="251"/>
      <c r="BF107" s="251"/>
      <c r="BG107" s="251"/>
      <c r="BH107" s="251"/>
      <c r="BI107" s="251"/>
      <c r="BJ107" s="251"/>
      <c r="BK107" s="251"/>
      <c r="BL107" s="251"/>
      <c r="BM107" s="251"/>
      <c r="BN107" s="251"/>
      <c r="BO107" s="251"/>
      <c r="BP107" s="251"/>
      <c r="BQ107" s="251"/>
      <c r="BR107" s="251"/>
      <c r="BS107" s="251"/>
      <c r="BT107" s="251"/>
      <c r="BU107" s="251"/>
      <c r="BV107" s="251"/>
      <c r="BW107" s="251"/>
      <c r="BX107" s="251"/>
      <c r="BY107" s="251"/>
      <c r="BZ107" s="251"/>
      <c r="CA107" s="251"/>
      <c r="CB107" s="251"/>
      <c r="CC107" s="251"/>
      <c r="CD107" s="251"/>
      <c r="CE107" s="251"/>
      <c r="CF107" s="251"/>
      <c r="CG107" s="251"/>
      <c r="CH107" s="251"/>
      <c r="CI107" s="251"/>
      <c r="CJ107" s="251"/>
      <c r="CK107" s="251"/>
      <c r="CL107" s="251"/>
      <c r="CM107" s="251"/>
      <c r="CN107" s="286"/>
    </row>
    <row r="108" s="93" customFormat="1" ht="11.1" customHeight="1" spans="1:92">
      <c r="A108" s="252"/>
      <c r="CM108" s="287"/>
      <c r="CN108" s="286"/>
    </row>
    <row r="109" s="93" customFormat="1" ht="12" customHeight="1" spans="1:92">
      <c r="A109" s="253"/>
      <c r="B109" s="253"/>
      <c r="C109" s="253"/>
      <c r="D109" s="253"/>
      <c r="E109" s="253"/>
      <c r="F109" s="253"/>
      <c r="G109" s="253"/>
      <c r="H109" s="253"/>
      <c r="I109" s="253"/>
      <c r="J109" s="253"/>
      <c r="K109" s="253"/>
      <c r="L109" s="253"/>
      <c r="M109" s="253"/>
      <c r="N109" s="253"/>
      <c r="O109" s="253"/>
      <c r="P109" s="253"/>
      <c r="Q109" s="253"/>
      <c r="R109" s="253"/>
      <c r="S109" s="253"/>
      <c r="T109" s="253"/>
      <c r="U109" s="253"/>
      <c r="V109" s="253"/>
      <c r="W109" s="253"/>
      <c r="X109" s="253"/>
      <c r="Y109" s="253"/>
      <c r="AH109" s="274" t="s">
        <v>203</v>
      </c>
      <c r="AI109" s="274"/>
      <c r="AJ109" s="274"/>
      <c r="AK109" s="274"/>
      <c r="AL109" s="274"/>
      <c r="AM109" s="274"/>
      <c r="AN109" s="274"/>
      <c r="AO109" s="274"/>
      <c r="AP109" s="274"/>
      <c r="AQ109" s="274"/>
      <c r="AR109" s="274"/>
      <c r="AS109" s="274"/>
      <c r="AT109" s="274"/>
      <c r="AU109" s="274"/>
      <c r="AV109" s="274"/>
      <c r="AW109" s="274"/>
      <c r="AX109" s="274"/>
      <c r="AY109" s="274"/>
      <c r="AZ109" s="274"/>
      <c r="BA109" s="274"/>
      <c r="BB109" s="274"/>
      <c r="BC109" s="274"/>
      <c r="BD109" s="274"/>
      <c r="BE109" s="274"/>
      <c r="BF109" s="274"/>
      <c r="BG109" s="274"/>
      <c r="BH109" s="274"/>
      <c r="BI109" s="274"/>
      <c r="BJ109" s="274"/>
      <c r="BK109" s="274"/>
      <c r="BL109" s="274"/>
      <c r="BM109" s="274"/>
      <c r="BN109" s="274"/>
      <c r="BO109" s="274"/>
      <c r="BP109" s="274"/>
      <c r="BQ109" s="274"/>
      <c r="BR109" s="274"/>
      <c r="BS109" s="274"/>
      <c r="BT109" s="274"/>
      <c r="BU109" s="274"/>
      <c r="BV109" s="274"/>
      <c r="BW109" s="274"/>
      <c r="BX109" s="274"/>
      <c r="BY109" s="274"/>
      <c r="BZ109" s="274"/>
      <c r="CA109" s="274"/>
      <c r="CB109" s="274"/>
      <c r="CC109" s="274"/>
      <c r="CD109" s="274"/>
      <c r="CE109" s="274"/>
      <c r="CF109" s="274"/>
      <c r="CG109" s="274"/>
      <c r="CH109" s="274"/>
      <c r="CI109" s="274"/>
      <c r="CJ109" s="274"/>
      <c r="CK109" s="274"/>
      <c r="CL109" s="274"/>
      <c r="CM109" s="274"/>
      <c r="CN109" s="217"/>
    </row>
    <row r="110" s="93" customFormat="1" ht="11.1" customHeight="1" spans="1:92">
      <c r="A110" s="254" t="s">
        <v>6</v>
      </c>
      <c r="B110" s="254"/>
      <c r="C110" s="254"/>
      <c r="D110" s="254"/>
      <c r="E110" s="254"/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  <c r="R110" s="254"/>
      <c r="S110" s="254"/>
      <c r="T110" s="254"/>
      <c r="U110" s="254"/>
      <c r="V110" s="254"/>
      <c r="W110" s="254"/>
      <c r="X110" s="254"/>
      <c r="Y110" s="254"/>
      <c r="AH110" s="275" t="s">
        <v>7</v>
      </c>
      <c r="AI110" s="275"/>
      <c r="AJ110" s="275"/>
      <c r="AK110" s="275"/>
      <c r="AL110" s="275"/>
      <c r="AM110" s="275"/>
      <c r="AN110" s="275"/>
      <c r="AO110" s="275"/>
      <c r="AP110" s="275"/>
      <c r="AQ110" s="275"/>
      <c r="AR110" s="275"/>
      <c r="AS110" s="275"/>
      <c r="AT110" s="275"/>
      <c r="AU110" s="275"/>
      <c r="AV110" s="275"/>
      <c r="AW110" s="275"/>
      <c r="AX110" s="275"/>
      <c r="AY110" s="275"/>
      <c r="AZ110" s="275"/>
      <c r="BA110" s="275"/>
      <c r="BB110" s="275"/>
      <c r="BC110" s="275"/>
      <c r="BD110" s="275"/>
      <c r="BE110" s="275"/>
      <c r="BF110" s="275"/>
      <c r="BG110" s="275"/>
      <c r="BH110" s="275"/>
      <c r="BI110" s="275"/>
      <c r="BJ110" s="275"/>
      <c r="BK110" s="275"/>
      <c r="BL110" s="275"/>
      <c r="BM110" s="275"/>
      <c r="BN110" s="275"/>
      <c r="BO110" s="275"/>
      <c r="BP110" s="275"/>
      <c r="BQ110" s="275"/>
      <c r="BR110" s="275"/>
      <c r="BS110" s="275"/>
      <c r="BT110" s="275"/>
      <c r="BU110" s="275"/>
      <c r="BV110" s="275"/>
      <c r="BW110" s="275"/>
      <c r="BX110" s="275"/>
      <c r="BY110" s="275"/>
      <c r="BZ110" s="275"/>
      <c r="CA110" s="275"/>
      <c r="CB110" s="275"/>
      <c r="CC110" s="275"/>
      <c r="CD110" s="275"/>
      <c r="CE110" s="275"/>
      <c r="CF110" s="275"/>
      <c r="CG110" s="275"/>
      <c r="CH110" s="275"/>
      <c r="CI110" s="275"/>
      <c r="CJ110" s="275"/>
      <c r="CK110" s="275"/>
      <c r="CL110" s="275"/>
      <c r="CM110" s="275"/>
      <c r="CN110" s="286"/>
    </row>
    <row r="111" s="93" customFormat="1" ht="9.75" customHeight="1" spans="1:92">
      <c r="A111" s="255"/>
      <c r="CM111" s="288"/>
      <c r="CN111" s="217"/>
    </row>
    <row r="112" s="93" customFormat="1" ht="12" customHeight="1" spans="1:92">
      <c r="A112" s="256" t="s">
        <v>204</v>
      </c>
      <c r="B112" s="256"/>
      <c r="C112" s="256"/>
      <c r="D112" s="256"/>
      <c r="E112" s="256"/>
      <c r="F112" s="256"/>
      <c r="G112" s="256"/>
      <c r="H112" s="256"/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  <c r="Z112" s="256"/>
      <c r="AA112" s="256"/>
      <c r="AB112" s="256"/>
      <c r="AC112" s="256"/>
      <c r="AD112" s="256"/>
      <c r="AE112" s="256"/>
      <c r="CM112" s="289"/>
      <c r="CN112" s="217"/>
    </row>
    <row r="113" s="93" customFormat="1" ht="11.1" customHeight="1" spans="1:92">
      <c r="A113" s="257"/>
      <c r="B113" s="258"/>
      <c r="C113" s="258"/>
      <c r="D113" s="258"/>
      <c r="E113" s="258"/>
      <c r="F113" s="258"/>
      <c r="G113" s="258"/>
      <c r="H113" s="258"/>
      <c r="I113" s="258"/>
      <c r="J113" s="258"/>
      <c r="K113" s="258"/>
      <c r="L113" s="258"/>
      <c r="M113" s="258"/>
      <c r="N113" s="258"/>
      <c r="O113" s="258"/>
      <c r="P113" s="258"/>
      <c r="Q113" s="258"/>
      <c r="R113" s="258"/>
      <c r="S113" s="258"/>
      <c r="T113" s="258"/>
      <c r="U113" s="258"/>
      <c r="V113" s="258"/>
      <c r="W113" s="258"/>
      <c r="X113" s="258"/>
      <c r="Y113" s="258"/>
      <c r="Z113" s="258"/>
      <c r="AA113" s="258"/>
      <c r="AB113" s="258"/>
      <c r="AC113" s="258"/>
      <c r="AD113" s="258"/>
      <c r="AE113" s="258"/>
      <c r="AF113" s="258"/>
      <c r="AG113" s="258"/>
      <c r="AH113" s="258"/>
      <c r="AI113" s="258"/>
      <c r="AJ113" s="258"/>
      <c r="AK113" s="258"/>
      <c r="AL113" s="258"/>
      <c r="AM113" s="258"/>
      <c r="AN113" s="258"/>
      <c r="AO113" s="258"/>
      <c r="AP113" s="258"/>
      <c r="AQ113" s="258"/>
      <c r="AR113" s="258"/>
      <c r="AS113" s="258"/>
      <c r="AT113" s="258"/>
      <c r="AU113" s="258"/>
      <c r="AV113" s="258"/>
      <c r="AW113" s="258"/>
      <c r="AX113" s="258"/>
      <c r="AY113" s="258"/>
      <c r="AZ113" s="258"/>
      <c r="BA113" s="258"/>
      <c r="BB113" s="258"/>
      <c r="BC113" s="258"/>
      <c r="BD113" s="258"/>
      <c r="BE113" s="258"/>
      <c r="BF113" s="258"/>
      <c r="BG113" s="258"/>
      <c r="BH113" s="258"/>
      <c r="BI113" s="258"/>
      <c r="BJ113" s="258"/>
      <c r="BK113" s="258"/>
      <c r="BL113" s="258"/>
      <c r="BM113" s="258"/>
      <c r="BN113" s="258"/>
      <c r="BO113" s="258"/>
      <c r="BP113" s="258"/>
      <c r="BQ113" s="258"/>
      <c r="BR113" s="258"/>
      <c r="BS113" s="258"/>
      <c r="BT113" s="258"/>
      <c r="BU113" s="258"/>
      <c r="BV113" s="258"/>
      <c r="BW113" s="258"/>
      <c r="BX113" s="258"/>
      <c r="BY113" s="258"/>
      <c r="BZ113" s="258"/>
      <c r="CA113" s="258"/>
      <c r="CB113" s="258"/>
      <c r="CC113" s="258"/>
      <c r="CD113" s="258"/>
      <c r="CE113" s="258"/>
      <c r="CF113" s="258"/>
      <c r="CG113" s="258"/>
      <c r="CH113" s="258"/>
      <c r="CI113" s="258"/>
      <c r="CJ113" s="258"/>
      <c r="CK113" s="258"/>
      <c r="CL113" s="258"/>
      <c r="CM113" s="290"/>
      <c r="CN113" s="217"/>
    </row>
  </sheetData>
  <mergeCells count="626">
    <mergeCell ref="EI1:FR1"/>
    <mergeCell ref="EB2:FO2"/>
    <mergeCell ref="EC3:FR3"/>
    <mergeCell ref="DY5:FO5"/>
    <mergeCell ref="EI6:ET6"/>
    <mergeCell ref="EV6:FR6"/>
    <mergeCell ref="EI7:ET7"/>
    <mergeCell ref="EV7:FR7"/>
    <mergeCell ref="EI8:FR8"/>
    <mergeCell ref="A9:EZ9"/>
    <mergeCell ref="A10:EZ10"/>
    <mergeCell ref="BG12:CK12"/>
    <mergeCell ref="FF12:FR12"/>
    <mergeCell ref="A13:AA13"/>
    <mergeCell ref="FF13:FR13"/>
    <mergeCell ref="A14:AA14"/>
    <mergeCell ref="AB14:EC14"/>
    <mergeCell ref="FF14:FR14"/>
    <mergeCell ref="FF15:FR15"/>
    <mergeCell ref="FF16:FR16"/>
    <mergeCell ref="A17:J17"/>
    <mergeCell ref="K17:EC17"/>
    <mergeCell ref="FF17:FR17"/>
    <mergeCell ref="A18:T18"/>
    <mergeCell ref="FF18:FR18"/>
    <mergeCell ref="A20:FR20"/>
    <mergeCell ref="DS21:FR21"/>
    <mergeCell ref="DS22:EE22"/>
    <mergeCell ref="EF22:ER22"/>
    <mergeCell ref="ES22:FE22"/>
    <mergeCell ref="DS23:EE23"/>
    <mergeCell ref="EF23:ER23"/>
    <mergeCell ref="ES23:FE23"/>
    <mergeCell ref="A24:BW24"/>
    <mergeCell ref="BX24:CE24"/>
    <mergeCell ref="CF24:CR24"/>
    <mergeCell ref="CS24:DP24"/>
    <mergeCell ref="DS24:EE24"/>
    <mergeCell ref="EF24:ER24"/>
    <mergeCell ref="ES24:FE24"/>
    <mergeCell ref="FF24:FR24"/>
    <mergeCell ref="A25:BW25"/>
    <mergeCell ref="BX25:CE25"/>
    <mergeCell ref="CF25:CR25"/>
    <mergeCell ref="CS25:DP25"/>
    <mergeCell ref="DS25:EE25"/>
    <mergeCell ref="EF25:ER25"/>
    <mergeCell ref="ES25:FE25"/>
    <mergeCell ref="FF25:FR25"/>
    <mergeCell ref="A26:BW26"/>
    <mergeCell ref="BX26:CE26"/>
    <mergeCell ref="CF26:CR26"/>
    <mergeCell ref="CS26:DP26"/>
    <mergeCell ref="DS26:EE26"/>
    <mergeCell ref="EF26:ER26"/>
    <mergeCell ref="ES26:FE26"/>
    <mergeCell ref="FF26:FR26"/>
    <mergeCell ref="A27:BW27"/>
    <mergeCell ref="BX27:CE27"/>
    <mergeCell ref="CF27:CR27"/>
    <mergeCell ref="CS27:DP27"/>
    <mergeCell ref="DS27:EE27"/>
    <mergeCell ref="EF27:ER27"/>
    <mergeCell ref="ES27:FE27"/>
    <mergeCell ref="FF27:FR27"/>
    <mergeCell ref="A28:BW28"/>
    <mergeCell ref="BX28:CE28"/>
    <mergeCell ref="CF28:CR28"/>
    <mergeCell ref="DS28:EE28"/>
    <mergeCell ref="EF28:ER28"/>
    <mergeCell ref="ES28:FE28"/>
    <mergeCell ref="FF28:FR28"/>
    <mergeCell ref="A29:BW29"/>
    <mergeCell ref="BX29:CE29"/>
    <mergeCell ref="CF29:CR29"/>
    <mergeCell ref="DS29:EE29"/>
    <mergeCell ref="EF29:ER29"/>
    <mergeCell ref="ES29:FE29"/>
    <mergeCell ref="FF29:FR29"/>
    <mergeCell ref="A30:BW30"/>
    <mergeCell ref="BX30:CE30"/>
    <mergeCell ref="CF30:CR30"/>
    <mergeCell ref="CS30:DP30"/>
    <mergeCell ref="DS30:EE30"/>
    <mergeCell ref="EF30:ER30"/>
    <mergeCell ref="ES30:FE30"/>
    <mergeCell ref="FF30:FR30"/>
    <mergeCell ref="A31:BW31"/>
    <mergeCell ref="BX31:CE31"/>
    <mergeCell ref="CF31:CR31"/>
    <mergeCell ref="CS31:DP31"/>
    <mergeCell ref="DS31:EE31"/>
    <mergeCell ref="EF31:ER31"/>
    <mergeCell ref="ES31:FE31"/>
    <mergeCell ref="FF31:FR31"/>
    <mergeCell ref="A32:BW32"/>
    <mergeCell ref="BX32:CE32"/>
    <mergeCell ref="CF32:CR32"/>
    <mergeCell ref="CS32:DP32"/>
    <mergeCell ref="DS32:EE32"/>
    <mergeCell ref="EF32:ER32"/>
    <mergeCell ref="ES32:FE32"/>
    <mergeCell ref="FF32:FR32"/>
    <mergeCell ref="A33:BW33"/>
    <mergeCell ref="BX33:CE33"/>
    <mergeCell ref="CF33:CR33"/>
    <mergeCell ref="DS33:EE33"/>
    <mergeCell ref="EF33:ER33"/>
    <mergeCell ref="ES33:FE33"/>
    <mergeCell ref="FF33:FR33"/>
    <mergeCell ref="A34:BW34"/>
    <mergeCell ref="BX34:CE34"/>
    <mergeCell ref="CF34:CR34"/>
    <mergeCell ref="DS34:EE34"/>
    <mergeCell ref="EF34:ER34"/>
    <mergeCell ref="ES34:FE34"/>
    <mergeCell ref="FF34:FR34"/>
    <mergeCell ref="A35:BW35"/>
    <mergeCell ref="BX35:CE35"/>
    <mergeCell ref="CF35:CR35"/>
    <mergeCell ref="CS35:DP35"/>
    <mergeCell ref="DS35:EE35"/>
    <mergeCell ref="EF35:ER35"/>
    <mergeCell ref="ES35:FE35"/>
    <mergeCell ref="FF35:FR35"/>
    <mergeCell ref="A36:BW36"/>
    <mergeCell ref="BX36:CE36"/>
    <mergeCell ref="CF36:CR36"/>
    <mergeCell ref="CS36:DP36"/>
    <mergeCell ref="DS36:EE36"/>
    <mergeCell ref="EF36:ER36"/>
    <mergeCell ref="ES36:FE36"/>
    <mergeCell ref="FF36:FR36"/>
    <mergeCell ref="A37:BW37"/>
    <mergeCell ref="BX37:CE37"/>
    <mergeCell ref="CF37:CR37"/>
    <mergeCell ref="CS37:DP37"/>
    <mergeCell ref="DS37:EE37"/>
    <mergeCell ref="EF37:ER37"/>
    <mergeCell ref="ES37:FE37"/>
    <mergeCell ref="FF37:FR37"/>
    <mergeCell ref="A38:BW38"/>
    <mergeCell ref="BX38:CE38"/>
    <mergeCell ref="CF38:CR38"/>
    <mergeCell ref="CS38:DP38"/>
    <mergeCell ref="DS38:EE38"/>
    <mergeCell ref="EF38:ER38"/>
    <mergeCell ref="ES38:FE38"/>
    <mergeCell ref="FF38:FR38"/>
    <mergeCell ref="A39:BW39"/>
    <mergeCell ref="BX39:CE39"/>
    <mergeCell ref="CF39:CR39"/>
    <mergeCell ref="CS39:DP39"/>
    <mergeCell ref="DS39:EE39"/>
    <mergeCell ref="EF39:ER39"/>
    <mergeCell ref="ES39:FE39"/>
    <mergeCell ref="FF39:FR39"/>
    <mergeCell ref="A40:BW40"/>
    <mergeCell ref="BX40:CE40"/>
    <mergeCell ref="CF40:CR40"/>
    <mergeCell ref="CS40:DP40"/>
    <mergeCell ref="DS40:EE40"/>
    <mergeCell ref="EF40:ER40"/>
    <mergeCell ref="ES40:FE40"/>
    <mergeCell ref="FF40:FR40"/>
    <mergeCell ref="A41:BW41"/>
    <mergeCell ref="BX41:CE41"/>
    <mergeCell ref="CF41:CR41"/>
    <mergeCell ref="CS41:DP41"/>
    <mergeCell ref="DS41:EE41"/>
    <mergeCell ref="EF41:ER41"/>
    <mergeCell ref="ES41:FE41"/>
    <mergeCell ref="FF41:FR41"/>
    <mergeCell ref="A42:BW42"/>
    <mergeCell ref="BX42:CE42"/>
    <mergeCell ref="CF42:CR42"/>
    <mergeCell ref="CS42:DP42"/>
    <mergeCell ref="DS42:EC42"/>
    <mergeCell ref="EF42:ER42"/>
    <mergeCell ref="ES42:FC42"/>
    <mergeCell ref="A43:BW43"/>
    <mergeCell ref="BX43:CE43"/>
    <mergeCell ref="CF43:CR43"/>
    <mergeCell ref="CS43:DP43"/>
    <mergeCell ref="DS43:EE43"/>
    <mergeCell ref="EF43:ER43"/>
    <mergeCell ref="ES43:FE43"/>
    <mergeCell ref="FF43:FR43"/>
    <mergeCell ref="A44:BW44"/>
    <mergeCell ref="BX44:CE44"/>
    <mergeCell ref="CF44:CR44"/>
    <mergeCell ref="CS44:DP44"/>
    <mergeCell ref="DS44:EE44"/>
    <mergeCell ref="EF44:ER44"/>
    <mergeCell ref="ES44:FE44"/>
    <mergeCell ref="FF44:FR44"/>
    <mergeCell ref="A45:BW45"/>
    <mergeCell ref="BX45:CE45"/>
    <mergeCell ref="CF45:CR45"/>
    <mergeCell ref="CS45:DP45"/>
    <mergeCell ref="DS45:EE45"/>
    <mergeCell ref="EF45:ER45"/>
    <mergeCell ref="ES45:FE45"/>
    <mergeCell ref="FF45:FR45"/>
    <mergeCell ref="A46:BW46"/>
    <mergeCell ref="BX46:CE46"/>
    <mergeCell ref="CF46:CR46"/>
    <mergeCell ref="CS46:DP46"/>
    <mergeCell ref="DS46:EE46"/>
    <mergeCell ref="EF46:ER46"/>
    <mergeCell ref="ES46:FE46"/>
    <mergeCell ref="FF46:FR46"/>
    <mergeCell ref="A47:BW47"/>
    <mergeCell ref="BX47:CE47"/>
    <mergeCell ref="CF47:CR47"/>
    <mergeCell ref="CS47:DP47"/>
    <mergeCell ref="DS47:EE47"/>
    <mergeCell ref="EF47:ER47"/>
    <mergeCell ref="ES47:FE47"/>
    <mergeCell ref="FF47:FR47"/>
    <mergeCell ref="A48:BW48"/>
    <mergeCell ref="BX48:CE48"/>
    <mergeCell ref="CF48:CR48"/>
    <mergeCell ref="CS48:DP48"/>
    <mergeCell ref="DS48:EE48"/>
    <mergeCell ref="EF48:ER48"/>
    <mergeCell ref="ES48:FE48"/>
    <mergeCell ref="FF48:FR48"/>
    <mergeCell ref="A49:BW49"/>
    <mergeCell ref="BX49:CE49"/>
    <mergeCell ref="CF49:CR49"/>
    <mergeCell ref="CS49:DM49"/>
    <mergeCell ref="DS49:EC49"/>
    <mergeCell ref="EF49:ER49"/>
    <mergeCell ref="ES49:FC49"/>
    <mergeCell ref="A50:BW50"/>
    <mergeCell ref="BX50:CE50"/>
    <mergeCell ref="CF50:CR50"/>
    <mergeCell ref="CS50:DP50"/>
    <mergeCell ref="DS50:EE50"/>
    <mergeCell ref="EF50:ER50"/>
    <mergeCell ref="ES50:FE50"/>
    <mergeCell ref="FF50:FR50"/>
    <mergeCell ref="A51:BW51"/>
    <mergeCell ref="BX51:CE51"/>
    <mergeCell ref="CF51:CR51"/>
    <mergeCell ref="CS51:DP51"/>
    <mergeCell ref="DS51:EE51"/>
    <mergeCell ref="EF51:ER51"/>
    <mergeCell ref="ES51:FE51"/>
    <mergeCell ref="FF51:FR51"/>
    <mergeCell ref="A52:BW52"/>
    <mergeCell ref="BX52:CE52"/>
    <mergeCell ref="CF52:CR52"/>
    <mergeCell ref="CS52:DM52"/>
    <mergeCell ref="DS52:EC52"/>
    <mergeCell ref="EF52:ER52"/>
    <mergeCell ref="ES52:FC52"/>
    <mergeCell ref="FF52:FO52"/>
    <mergeCell ref="A53:BW53"/>
    <mergeCell ref="BX53:CE53"/>
    <mergeCell ref="CF53:CR53"/>
    <mergeCell ref="CS53:DP53"/>
    <mergeCell ref="DS53:EE53"/>
    <mergeCell ref="EF53:ER53"/>
    <mergeCell ref="ES53:FE53"/>
    <mergeCell ref="FF53:FR53"/>
    <mergeCell ref="A54:BW54"/>
    <mergeCell ref="BX54:CE54"/>
    <mergeCell ref="CF54:CR54"/>
    <mergeCell ref="CS54:DP54"/>
    <mergeCell ref="DS54:EE54"/>
    <mergeCell ref="EF54:ER54"/>
    <mergeCell ref="ES54:FE54"/>
    <mergeCell ref="FF54:FR54"/>
    <mergeCell ref="A55:BW55"/>
    <mergeCell ref="BX55:CE55"/>
    <mergeCell ref="CF55:CR55"/>
    <mergeCell ref="CS55:DP55"/>
    <mergeCell ref="DS55:EE55"/>
    <mergeCell ref="EF55:ER55"/>
    <mergeCell ref="ES55:FE55"/>
    <mergeCell ref="FF55:FR55"/>
    <mergeCell ref="A56:BW56"/>
    <mergeCell ref="BX56:CE56"/>
    <mergeCell ref="CF56:CR56"/>
    <mergeCell ref="CS56:DP56"/>
    <mergeCell ref="DS56:EE56"/>
    <mergeCell ref="EF56:ER56"/>
    <mergeCell ref="ES56:FE56"/>
    <mergeCell ref="FF56:FR56"/>
    <mergeCell ref="A57:BW57"/>
    <mergeCell ref="BX57:CE57"/>
    <mergeCell ref="CF57:CR57"/>
    <mergeCell ref="CS57:DP57"/>
    <mergeCell ref="DS57:EE57"/>
    <mergeCell ref="EF57:ER57"/>
    <mergeCell ref="ES57:FE57"/>
    <mergeCell ref="FF57:FR57"/>
    <mergeCell ref="A58:BW58"/>
    <mergeCell ref="BX58:CE58"/>
    <mergeCell ref="CF58:CR58"/>
    <mergeCell ref="CS58:DP58"/>
    <mergeCell ref="DS58:EE58"/>
    <mergeCell ref="EF58:ER58"/>
    <mergeCell ref="ES58:FE58"/>
    <mergeCell ref="FF58:FR58"/>
    <mergeCell ref="A59:BW59"/>
    <mergeCell ref="BX59:CE59"/>
    <mergeCell ref="CF59:CR59"/>
    <mergeCell ref="CS59:DP59"/>
    <mergeCell ref="DS59:EE59"/>
    <mergeCell ref="EF59:ER59"/>
    <mergeCell ref="ES59:FE59"/>
    <mergeCell ref="FF59:FR59"/>
    <mergeCell ref="A60:BW60"/>
    <mergeCell ref="BX60:CE60"/>
    <mergeCell ref="CF60:CR60"/>
    <mergeCell ref="CS60:DP60"/>
    <mergeCell ref="DS60:EE60"/>
    <mergeCell ref="EF60:ER60"/>
    <mergeCell ref="ES60:FE60"/>
    <mergeCell ref="FF60:FR60"/>
    <mergeCell ref="A61:BW61"/>
    <mergeCell ref="BX61:CE61"/>
    <mergeCell ref="CF61:CR61"/>
    <mergeCell ref="CS61:DP61"/>
    <mergeCell ref="DS61:EE61"/>
    <mergeCell ref="EF61:ER61"/>
    <mergeCell ref="ES61:FE61"/>
    <mergeCell ref="FF61:FR61"/>
    <mergeCell ref="A63:FR63"/>
    <mergeCell ref="EF64:FS64"/>
    <mergeCell ref="EF65:ER65"/>
    <mergeCell ref="ES65:FE65"/>
    <mergeCell ref="FF65:FR65"/>
    <mergeCell ref="EF66:ER66"/>
    <mergeCell ref="ES66:FE66"/>
    <mergeCell ref="FF66:FR66"/>
    <mergeCell ref="A67:H67"/>
    <mergeCell ref="I67:CM67"/>
    <mergeCell ref="CN67:CU67"/>
    <mergeCell ref="CV67:DE67"/>
    <mergeCell ref="DF67:DP67"/>
    <mergeCell ref="DS67:EE67"/>
    <mergeCell ref="EF67:ER67"/>
    <mergeCell ref="ES67:FE67"/>
    <mergeCell ref="FF67:FR67"/>
    <mergeCell ref="A68:H68"/>
    <mergeCell ref="I68:CM68"/>
    <mergeCell ref="CN68:CU68"/>
    <mergeCell ref="CV68:DE68"/>
    <mergeCell ref="DF68:DP68"/>
    <mergeCell ref="DS68:EE68"/>
    <mergeCell ref="EF68:ER68"/>
    <mergeCell ref="ES68:FE68"/>
    <mergeCell ref="FF68:FR68"/>
    <mergeCell ref="A69:H69"/>
    <mergeCell ref="I69:CM69"/>
    <mergeCell ref="CN69:CU69"/>
    <mergeCell ref="CV69:DE69"/>
    <mergeCell ref="DF69:DP69"/>
    <mergeCell ref="DS69:EE69"/>
    <mergeCell ref="EF69:ER69"/>
    <mergeCell ref="ES69:FE69"/>
    <mergeCell ref="FF69:FR69"/>
    <mergeCell ref="A70:H70"/>
    <mergeCell ref="I70:CM70"/>
    <mergeCell ref="CN70:CU70"/>
    <mergeCell ref="CV70:DE70"/>
    <mergeCell ref="DF70:DP70"/>
    <mergeCell ref="DS70:EE70"/>
    <mergeCell ref="EF70:ER70"/>
    <mergeCell ref="ES70:FE70"/>
    <mergeCell ref="FF70:FR70"/>
    <mergeCell ref="A71:H71"/>
    <mergeCell ref="I71:CM71"/>
    <mergeCell ref="CN71:CU71"/>
    <mergeCell ref="CV71:DE71"/>
    <mergeCell ref="DF71:DP71"/>
    <mergeCell ref="DS71:EE71"/>
    <mergeCell ref="EF71:ER71"/>
    <mergeCell ref="ES71:FE71"/>
    <mergeCell ref="FF71:FR71"/>
    <mergeCell ref="A72:H72"/>
    <mergeCell ref="I72:CM72"/>
    <mergeCell ref="CN72:CU72"/>
    <mergeCell ref="CV72:DE72"/>
    <mergeCell ref="DF72:DP72"/>
    <mergeCell ref="DS72:EE72"/>
    <mergeCell ref="EF72:ER72"/>
    <mergeCell ref="ES72:FE72"/>
    <mergeCell ref="FF72:FR72"/>
    <mergeCell ref="A73:H73"/>
    <mergeCell ref="I73:CM73"/>
    <mergeCell ref="CN73:CU73"/>
    <mergeCell ref="CV73:DE73"/>
    <mergeCell ref="DF73:DP73"/>
    <mergeCell ref="DS73:EE73"/>
    <mergeCell ref="EF73:ER73"/>
    <mergeCell ref="ES73:FE73"/>
    <mergeCell ref="FF73:FR73"/>
    <mergeCell ref="A74:H74"/>
    <mergeCell ref="I74:CM74"/>
    <mergeCell ref="CN74:CU74"/>
    <mergeCell ref="CV74:DE74"/>
    <mergeCell ref="DF74:DP74"/>
    <mergeCell ref="DS74:EE74"/>
    <mergeCell ref="EF74:ER74"/>
    <mergeCell ref="ES74:FE74"/>
    <mergeCell ref="FF74:FR74"/>
    <mergeCell ref="A75:H75"/>
    <mergeCell ref="I75:CM75"/>
    <mergeCell ref="CN75:CU75"/>
    <mergeCell ref="CV75:DE75"/>
    <mergeCell ref="DF75:DP75"/>
    <mergeCell ref="DS75:EE75"/>
    <mergeCell ref="EF75:ER75"/>
    <mergeCell ref="ES75:FE75"/>
    <mergeCell ref="FF75:FR75"/>
    <mergeCell ref="A76:H76"/>
    <mergeCell ref="I76:CM76"/>
    <mergeCell ref="CN76:CU76"/>
    <mergeCell ref="CV76:DE76"/>
    <mergeCell ref="DF76:DP76"/>
    <mergeCell ref="DS76:EE76"/>
    <mergeCell ref="EF76:ER76"/>
    <mergeCell ref="ES76:FE76"/>
    <mergeCell ref="FF76:FR76"/>
    <mergeCell ref="A77:H77"/>
    <mergeCell ref="I77:CM77"/>
    <mergeCell ref="CN77:CU77"/>
    <mergeCell ref="CV77:DE77"/>
    <mergeCell ref="DF77:DP77"/>
    <mergeCell ref="DS77:EE77"/>
    <mergeCell ref="EF77:ER77"/>
    <mergeCell ref="ES77:FE77"/>
    <mergeCell ref="FF77:FR77"/>
    <mergeCell ref="A78:H78"/>
    <mergeCell ref="I78:CM78"/>
    <mergeCell ref="CN78:CU78"/>
    <mergeCell ref="CV78:DE78"/>
    <mergeCell ref="DF78:DP78"/>
    <mergeCell ref="DS78:EE78"/>
    <mergeCell ref="EF78:ER78"/>
    <mergeCell ref="ES78:FE78"/>
    <mergeCell ref="FF78:FR78"/>
    <mergeCell ref="A79:H79"/>
    <mergeCell ref="I79:CM79"/>
    <mergeCell ref="CN79:CU79"/>
    <mergeCell ref="CV79:DE79"/>
    <mergeCell ref="DF79:DP79"/>
    <mergeCell ref="DS79:EE79"/>
    <mergeCell ref="EF79:ER79"/>
    <mergeCell ref="ES79:FE79"/>
    <mergeCell ref="FF79:FR79"/>
    <mergeCell ref="A80:H80"/>
    <mergeCell ref="I80:CM80"/>
    <mergeCell ref="CN80:CU80"/>
    <mergeCell ref="CV80:DC80"/>
    <mergeCell ref="DS80:EC80"/>
    <mergeCell ref="EF80:ER80"/>
    <mergeCell ref="ES80:FC80"/>
    <mergeCell ref="FF80:FO80"/>
    <mergeCell ref="A81:H81"/>
    <mergeCell ref="I81:CM81"/>
    <mergeCell ref="CN81:CU81"/>
    <mergeCell ref="CV81:DC81"/>
    <mergeCell ref="DS81:EC81"/>
    <mergeCell ref="EF81:ER81"/>
    <mergeCell ref="ES81:FC81"/>
    <mergeCell ref="FF81:FO81"/>
    <mergeCell ref="A82:H82"/>
    <mergeCell ref="I82:CM82"/>
    <mergeCell ref="CN82:CU82"/>
    <mergeCell ref="CV82:DE82"/>
    <mergeCell ref="DF82:DP82"/>
    <mergeCell ref="DS82:EE82"/>
    <mergeCell ref="EF82:ER82"/>
    <mergeCell ref="ES82:FE82"/>
    <mergeCell ref="FF82:FR82"/>
    <mergeCell ref="A83:H83"/>
    <mergeCell ref="I83:CM83"/>
    <mergeCell ref="CN83:CU83"/>
    <mergeCell ref="CV83:DE83"/>
    <mergeCell ref="DF83:DP83"/>
    <mergeCell ref="DS83:EE83"/>
    <mergeCell ref="EF83:ER83"/>
    <mergeCell ref="ES83:FE83"/>
    <mergeCell ref="FF83:FR83"/>
    <mergeCell ref="A84:H84"/>
    <mergeCell ref="I84:CM84"/>
    <mergeCell ref="CN84:CU84"/>
    <mergeCell ref="CV84:DE84"/>
    <mergeCell ref="DF84:DP84"/>
    <mergeCell ref="DS84:EE84"/>
    <mergeCell ref="EF84:ER84"/>
    <mergeCell ref="ES84:FE84"/>
    <mergeCell ref="FF84:FR84"/>
    <mergeCell ref="A85:H85"/>
    <mergeCell ref="I85:CM85"/>
    <mergeCell ref="CN85:CU85"/>
    <mergeCell ref="CV85:DE85"/>
    <mergeCell ref="DF85:DP85"/>
    <mergeCell ref="DS85:EE85"/>
    <mergeCell ref="EF85:ER85"/>
    <mergeCell ref="ES85:FE85"/>
    <mergeCell ref="FF85:FR85"/>
    <mergeCell ref="A86:H86"/>
    <mergeCell ref="I86:CM86"/>
    <mergeCell ref="CN86:CU86"/>
    <mergeCell ref="CV86:DE86"/>
    <mergeCell ref="DF86:DP86"/>
    <mergeCell ref="DS86:EE86"/>
    <mergeCell ref="EF86:ER86"/>
    <mergeCell ref="ES86:FE86"/>
    <mergeCell ref="FF86:FR86"/>
    <mergeCell ref="A87:H87"/>
    <mergeCell ref="I87:CM87"/>
    <mergeCell ref="CN87:CU87"/>
    <mergeCell ref="CV87:DE87"/>
    <mergeCell ref="DF87:DP87"/>
    <mergeCell ref="DS87:EE87"/>
    <mergeCell ref="EF87:ER87"/>
    <mergeCell ref="ES87:FE87"/>
    <mergeCell ref="FF87:FR87"/>
    <mergeCell ref="A88:H88"/>
    <mergeCell ref="I88:CM88"/>
    <mergeCell ref="CN88:CU88"/>
    <mergeCell ref="CV88:DE88"/>
    <mergeCell ref="DF88:DP88"/>
    <mergeCell ref="DS88:EE88"/>
    <mergeCell ref="EF88:ER88"/>
    <mergeCell ref="ES88:FE88"/>
    <mergeCell ref="FF88:FR88"/>
    <mergeCell ref="A89:H89"/>
    <mergeCell ref="I89:CM89"/>
    <mergeCell ref="CN89:CU89"/>
    <mergeCell ref="CV89:DE89"/>
    <mergeCell ref="DS89:EE89"/>
    <mergeCell ref="EF89:ER89"/>
    <mergeCell ref="ES89:FE89"/>
    <mergeCell ref="FF89:FR89"/>
    <mergeCell ref="A90:H90"/>
    <mergeCell ref="I90:CM90"/>
    <mergeCell ref="CN90:CU90"/>
    <mergeCell ref="CV90:DC90"/>
    <mergeCell ref="DS90:EC90"/>
    <mergeCell ref="ES90:FC90"/>
    <mergeCell ref="FF90:FO90"/>
    <mergeCell ref="A91:H91"/>
    <mergeCell ref="I91:CM91"/>
    <mergeCell ref="CN91:CU91"/>
    <mergeCell ref="CV91:DE91"/>
    <mergeCell ref="DS91:EE91"/>
    <mergeCell ref="ES91:FE91"/>
    <mergeCell ref="FF91:FR91"/>
    <mergeCell ref="A92:H92"/>
    <mergeCell ref="I92:CM92"/>
    <mergeCell ref="CN92:CU92"/>
    <mergeCell ref="CV92:DE92"/>
    <mergeCell ref="DF92:DP92"/>
    <mergeCell ref="DS92:EE92"/>
    <mergeCell ref="EF92:ER92"/>
    <mergeCell ref="ES92:FE92"/>
    <mergeCell ref="FF92:FR92"/>
    <mergeCell ref="A93:H93"/>
    <mergeCell ref="I93:CM93"/>
    <mergeCell ref="CN93:CU93"/>
    <mergeCell ref="CV93:DE93"/>
    <mergeCell ref="DS93:EE93"/>
    <mergeCell ref="EF93:ER93"/>
    <mergeCell ref="ES93:FE93"/>
    <mergeCell ref="FF93:FR93"/>
    <mergeCell ref="A94:H94"/>
    <mergeCell ref="I94:CM94"/>
    <mergeCell ref="CN94:CU94"/>
    <mergeCell ref="CV94:DC94"/>
    <mergeCell ref="DS94:EC94"/>
    <mergeCell ref="EF94:ER94"/>
    <mergeCell ref="ES94:FC94"/>
    <mergeCell ref="FF94:FO94"/>
    <mergeCell ref="A95:H95"/>
    <mergeCell ref="I95:CM95"/>
    <mergeCell ref="CN95:CU95"/>
    <mergeCell ref="CV95:DE95"/>
    <mergeCell ref="DS95:EE95"/>
    <mergeCell ref="EF95:ER95"/>
    <mergeCell ref="ES95:FE95"/>
    <mergeCell ref="FF95:FR95"/>
    <mergeCell ref="AJ98:BA98"/>
    <mergeCell ref="BD98:BO98"/>
    <mergeCell ref="BR98:DX98"/>
    <mergeCell ref="AJ99:BA99"/>
    <mergeCell ref="BD99:BO99"/>
    <mergeCell ref="BR99:DX99"/>
    <mergeCell ref="K101:AB101"/>
    <mergeCell ref="AE101:BX101"/>
    <mergeCell ref="CA101:DX101"/>
    <mergeCell ref="K102:AB102"/>
    <mergeCell ref="AE102:BX102"/>
    <mergeCell ref="CA102:DX102"/>
    <mergeCell ref="A106:CM106"/>
    <mergeCell ref="A107:CM107"/>
    <mergeCell ref="A109:Y109"/>
    <mergeCell ref="AH109:CM109"/>
    <mergeCell ref="A110:Y110"/>
    <mergeCell ref="AH110:CM110"/>
    <mergeCell ref="A112:AE112"/>
    <mergeCell ref="FS65:FS66"/>
    <mergeCell ref="FF10:FR11"/>
    <mergeCell ref="A21:BW23"/>
    <mergeCell ref="BX21:CE23"/>
    <mergeCell ref="CF21:CR23"/>
    <mergeCell ref="FF22:FR23"/>
    <mergeCell ref="CS21:DP23"/>
    <mergeCell ref="CS28:DP29"/>
    <mergeCell ref="CS33:DP34"/>
    <mergeCell ref="CV64:DE66"/>
    <mergeCell ref="DF89:DP91"/>
    <mergeCell ref="DF93:DP95"/>
    <mergeCell ref="DS64:EE66"/>
    <mergeCell ref="A64:H66"/>
    <mergeCell ref="I64:CM66"/>
    <mergeCell ref="CN64:CU66"/>
    <mergeCell ref="DF64:DP66"/>
  </mergeCells>
  <pageMargins left="0.196850393700787" right="0.196850393700787" top="0.196850393700787" bottom="0.196850393700787" header="0" footer="0"/>
  <pageSetup paperSize="9" scale="78" fitToHeight="0" pageOrder="overThenDown" orientation="landscape" blackAndWhite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6"/>
  <sheetViews>
    <sheetView tabSelected="1" topLeftCell="A3" workbookViewId="0">
      <selection activeCell="I6" sqref="I6:J6"/>
    </sheetView>
  </sheetViews>
  <sheetFormatPr defaultColWidth="9" defaultRowHeight="11.25"/>
  <cols>
    <col min="1" max="1" width="5.16666666666667" style="1" customWidth="1"/>
    <col min="2" max="2" width="8.16666666666667" style="1" customWidth="1"/>
    <col min="3" max="3" width="66.6666666666667" style="1" customWidth="1"/>
    <col min="4" max="4" width="13.6666666666667" style="1" customWidth="1"/>
    <col min="5" max="6" width="13.8333333333333" style="1" customWidth="1"/>
    <col min="7" max="7" width="14" style="1" customWidth="1"/>
    <col min="8" max="8" width="14.1666666666667" style="1" hidden="1" customWidth="1"/>
    <col min="9" max="9" width="13.5" hidden="1" customWidth="1"/>
    <col min="10" max="10" width="14.3333333333333" hidden="1" customWidth="1"/>
    <col min="11" max="11" width="13.6666666666667" customWidth="1"/>
    <col min="12" max="12" width="12.3333333333333" customWidth="1"/>
    <col min="13" max="13" width="12.1666666666667" customWidth="1"/>
    <col min="257" max="257" width="5.16666666666667" customWidth="1"/>
    <col min="258" max="258" width="8.16666666666667" customWidth="1"/>
    <col min="259" max="259" width="66.6666666666667" customWidth="1"/>
    <col min="260" max="260" width="13.6666666666667" customWidth="1"/>
    <col min="261" max="262" width="13.8333333333333" customWidth="1"/>
    <col min="263" max="263" width="14" customWidth="1"/>
    <col min="264" max="264" width="9" hidden="1" customWidth="1"/>
    <col min="265" max="265" width="13.5" customWidth="1"/>
    <col min="266" max="266" width="14.3333333333333" customWidth="1"/>
    <col min="267" max="267" width="13.6666666666667" customWidth="1"/>
    <col min="268" max="268" width="12.3333333333333" customWidth="1"/>
    <col min="269" max="269" width="12.1666666666667" customWidth="1"/>
    <col min="513" max="513" width="5.16666666666667" customWidth="1"/>
    <col min="514" max="514" width="8.16666666666667" customWidth="1"/>
    <col min="515" max="515" width="66.6666666666667" customWidth="1"/>
    <col min="516" max="516" width="13.6666666666667" customWidth="1"/>
    <col min="517" max="518" width="13.8333333333333" customWidth="1"/>
    <col min="519" max="519" width="14" customWidth="1"/>
    <col min="520" max="520" width="9" hidden="1" customWidth="1"/>
    <col min="521" max="521" width="13.5" customWidth="1"/>
    <col min="522" max="522" width="14.3333333333333" customWidth="1"/>
    <col min="523" max="523" width="13.6666666666667" customWidth="1"/>
    <col min="524" max="524" width="12.3333333333333" customWidth="1"/>
    <col min="525" max="525" width="12.1666666666667" customWidth="1"/>
    <col min="769" max="769" width="5.16666666666667" customWidth="1"/>
    <col min="770" max="770" width="8.16666666666667" customWidth="1"/>
    <col min="771" max="771" width="66.6666666666667" customWidth="1"/>
    <col min="772" max="772" width="13.6666666666667" customWidth="1"/>
    <col min="773" max="774" width="13.8333333333333" customWidth="1"/>
    <col min="775" max="775" width="14" customWidth="1"/>
    <col min="776" max="776" width="9" hidden="1" customWidth="1"/>
    <col min="777" max="777" width="13.5" customWidth="1"/>
    <col min="778" max="778" width="14.3333333333333" customWidth="1"/>
    <col min="779" max="779" width="13.6666666666667" customWidth="1"/>
    <col min="780" max="780" width="12.3333333333333" customWidth="1"/>
    <col min="781" max="781" width="12.1666666666667" customWidth="1"/>
    <col min="1025" max="1025" width="5.16666666666667" customWidth="1"/>
    <col min="1026" max="1026" width="8.16666666666667" customWidth="1"/>
    <col min="1027" max="1027" width="66.6666666666667" customWidth="1"/>
    <col min="1028" max="1028" width="13.6666666666667" customWidth="1"/>
    <col min="1029" max="1030" width="13.8333333333333" customWidth="1"/>
    <col min="1031" max="1031" width="14" customWidth="1"/>
    <col min="1032" max="1032" width="9" hidden="1" customWidth="1"/>
    <col min="1033" max="1033" width="13.5" customWidth="1"/>
    <col min="1034" max="1034" width="14.3333333333333" customWidth="1"/>
    <col min="1035" max="1035" width="13.6666666666667" customWidth="1"/>
    <col min="1036" max="1036" width="12.3333333333333" customWidth="1"/>
    <col min="1037" max="1037" width="12.1666666666667" customWidth="1"/>
    <col min="1281" max="1281" width="5.16666666666667" customWidth="1"/>
    <col min="1282" max="1282" width="8.16666666666667" customWidth="1"/>
    <col min="1283" max="1283" width="66.6666666666667" customWidth="1"/>
    <col min="1284" max="1284" width="13.6666666666667" customWidth="1"/>
    <col min="1285" max="1286" width="13.8333333333333" customWidth="1"/>
    <col min="1287" max="1287" width="14" customWidth="1"/>
    <col min="1288" max="1288" width="9" hidden="1" customWidth="1"/>
    <col min="1289" max="1289" width="13.5" customWidth="1"/>
    <col min="1290" max="1290" width="14.3333333333333" customWidth="1"/>
    <col min="1291" max="1291" width="13.6666666666667" customWidth="1"/>
    <col min="1292" max="1292" width="12.3333333333333" customWidth="1"/>
    <col min="1293" max="1293" width="12.1666666666667" customWidth="1"/>
    <col min="1537" max="1537" width="5.16666666666667" customWidth="1"/>
    <col min="1538" max="1538" width="8.16666666666667" customWidth="1"/>
    <col min="1539" max="1539" width="66.6666666666667" customWidth="1"/>
    <col min="1540" max="1540" width="13.6666666666667" customWidth="1"/>
    <col min="1541" max="1542" width="13.8333333333333" customWidth="1"/>
    <col min="1543" max="1543" width="14" customWidth="1"/>
    <col min="1544" max="1544" width="9" hidden="1" customWidth="1"/>
    <col min="1545" max="1545" width="13.5" customWidth="1"/>
    <col min="1546" max="1546" width="14.3333333333333" customWidth="1"/>
    <col min="1547" max="1547" width="13.6666666666667" customWidth="1"/>
    <col min="1548" max="1548" width="12.3333333333333" customWidth="1"/>
    <col min="1549" max="1549" width="12.1666666666667" customWidth="1"/>
    <col min="1793" max="1793" width="5.16666666666667" customWidth="1"/>
    <col min="1794" max="1794" width="8.16666666666667" customWidth="1"/>
    <col min="1795" max="1795" width="66.6666666666667" customWidth="1"/>
    <col min="1796" max="1796" width="13.6666666666667" customWidth="1"/>
    <col min="1797" max="1798" width="13.8333333333333" customWidth="1"/>
    <col min="1799" max="1799" width="14" customWidth="1"/>
    <col min="1800" max="1800" width="9" hidden="1" customWidth="1"/>
    <col min="1801" max="1801" width="13.5" customWidth="1"/>
    <col min="1802" max="1802" width="14.3333333333333" customWidth="1"/>
    <col min="1803" max="1803" width="13.6666666666667" customWidth="1"/>
    <col min="1804" max="1804" width="12.3333333333333" customWidth="1"/>
    <col min="1805" max="1805" width="12.1666666666667" customWidth="1"/>
    <col min="2049" max="2049" width="5.16666666666667" customWidth="1"/>
    <col min="2050" max="2050" width="8.16666666666667" customWidth="1"/>
    <col min="2051" max="2051" width="66.6666666666667" customWidth="1"/>
    <col min="2052" max="2052" width="13.6666666666667" customWidth="1"/>
    <col min="2053" max="2054" width="13.8333333333333" customWidth="1"/>
    <col min="2055" max="2055" width="14" customWidth="1"/>
    <col min="2056" max="2056" width="9" hidden="1" customWidth="1"/>
    <col min="2057" max="2057" width="13.5" customWidth="1"/>
    <col min="2058" max="2058" width="14.3333333333333" customWidth="1"/>
    <col min="2059" max="2059" width="13.6666666666667" customWidth="1"/>
    <col min="2060" max="2060" width="12.3333333333333" customWidth="1"/>
    <col min="2061" max="2061" width="12.1666666666667" customWidth="1"/>
    <col min="2305" max="2305" width="5.16666666666667" customWidth="1"/>
    <col min="2306" max="2306" width="8.16666666666667" customWidth="1"/>
    <col min="2307" max="2307" width="66.6666666666667" customWidth="1"/>
    <col min="2308" max="2308" width="13.6666666666667" customWidth="1"/>
    <col min="2309" max="2310" width="13.8333333333333" customWidth="1"/>
    <col min="2311" max="2311" width="14" customWidth="1"/>
    <col min="2312" max="2312" width="9" hidden="1" customWidth="1"/>
    <col min="2313" max="2313" width="13.5" customWidth="1"/>
    <col min="2314" max="2314" width="14.3333333333333" customWidth="1"/>
    <col min="2315" max="2315" width="13.6666666666667" customWidth="1"/>
    <col min="2316" max="2316" width="12.3333333333333" customWidth="1"/>
    <col min="2317" max="2317" width="12.1666666666667" customWidth="1"/>
    <col min="2561" max="2561" width="5.16666666666667" customWidth="1"/>
    <col min="2562" max="2562" width="8.16666666666667" customWidth="1"/>
    <col min="2563" max="2563" width="66.6666666666667" customWidth="1"/>
    <col min="2564" max="2564" width="13.6666666666667" customWidth="1"/>
    <col min="2565" max="2566" width="13.8333333333333" customWidth="1"/>
    <col min="2567" max="2567" width="14" customWidth="1"/>
    <col min="2568" max="2568" width="9" hidden="1" customWidth="1"/>
    <col min="2569" max="2569" width="13.5" customWidth="1"/>
    <col min="2570" max="2570" width="14.3333333333333" customWidth="1"/>
    <col min="2571" max="2571" width="13.6666666666667" customWidth="1"/>
    <col min="2572" max="2572" width="12.3333333333333" customWidth="1"/>
    <col min="2573" max="2573" width="12.1666666666667" customWidth="1"/>
    <col min="2817" max="2817" width="5.16666666666667" customWidth="1"/>
    <col min="2818" max="2818" width="8.16666666666667" customWidth="1"/>
    <col min="2819" max="2819" width="66.6666666666667" customWidth="1"/>
    <col min="2820" max="2820" width="13.6666666666667" customWidth="1"/>
    <col min="2821" max="2822" width="13.8333333333333" customWidth="1"/>
    <col min="2823" max="2823" width="14" customWidth="1"/>
    <col min="2824" max="2824" width="9" hidden="1" customWidth="1"/>
    <col min="2825" max="2825" width="13.5" customWidth="1"/>
    <col min="2826" max="2826" width="14.3333333333333" customWidth="1"/>
    <col min="2827" max="2827" width="13.6666666666667" customWidth="1"/>
    <col min="2828" max="2828" width="12.3333333333333" customWidth="1"/>
    <col min="2829" max="2829" width="12.1666666666667" customWidth="1"/>
    <col min="3073" max="3073" width="5.16666666666667" customWidth="1"/>
    <col min="3074" max="3074" width="8.16666666666667" customWidth="1"/>
    <col min="3075" max="3075" width="66.6666666666667" customWidth="1"/>
    <col min="3076" max="3076" width="13.6666666666667" customWidth="1"/>
    <col min="3077" max="3078" width="13.8333333333333" customWidth="1"/>
    <col min="3079" max="3079" width="14" customWidth="1"/>
    <col min="3080" max="3080" width="9" hidden="1" customWidth="1"/>
    <col min="3081" max="3081" width="13.5" customWidth="1"/>
    <col min="3082" max="3082" width="14.3333333333333" customWidth="1"/>
    <col min="3083" max="3083" width="13.6666666666667" customWidth="1"/>
    <col min="3084" max="3084" width="12.3333333333333" customWidth="1"/>
    <col min="3085" max="3085" width="12.1666666666667" customWidth="1"/>
    <col min="3329" max="3329" width="5.16666666666667" customWidth="1"/>
    <col min="3330" max="3330" width="8.16666666666667" customWidth="1"/>
    <col min="3331" max="3331" width="66.6666666666667" customWidth="1"/>
    <col min="3332" max="3332" width="13.6666666666667" customWidth="1"/>
    <col min="3333" max="3334" width="13.8333333333333" customWidth="1"/>
    <col min="3335" max="3335" width="14" customWidth="1"/>
    <col min="3336" max="3336" width="9" hidden="1" customWidth="1"/>
    <col min="3337" max="3337" width="13.5" customWidth="1"/>
    <col min="3338" max="3338" width="14.3333333333333" customWidth="1"/>
    <col min="3339" max="3339" width="13.6666666666667" customWidth="1"/>
    <col min="3340" max="3340" width="12.3333333333333" customWidth="1"/>
    <col min="3341" max="3341" width="12.1666666666667" customWidth="1"/>
    <col min="3585" max="3585" width="5.16666666666667" customWidth="1"/>
    <col min="3586" max="3586" width="8.16666666666667" customWidth="1"/>
    <col min="3587" max="3587" width="66.6666666666667" customWidth="1"/>
    <col min="3588" max="3588" width="13.6666666666667" customWidth="1"/>
    <col min="3589" max="3590" width="13.8333333333333" customWidth="1"/>
    <col min="3591" max="3591" width="14" customWidth="1"/>
    <col min="3592" max="3592" width="9" hidden="1" customWidth="1"/>
    <col min="3593" max="3593" width="13.5" customWidth="1"/>
    <col min="3594" max="3594" width="14.3333333333333" customWidth="1"/>
    <col min="3595" max="3595" width="13.6666666666667" customWidth="1"/>
    <col min="3596" max="3596" width="12.3333333333333" customWidth="1"/>
    <col min="3597" max="3597" width="12.1666666666667" customWidth="1"/>
    <col min="3841" max="3841" width="5.16666666666667" customWidth="1"/>
    <col min="3842" max="3842" width="8.16666666666667" customWidth="1"/>
    <col min="3843" max="3843" width="66.6666666666667" customWidth="1"/>
    <col min="3844" max="3844" width="13.6666666666667" customWidth="1"/>
    <col min="3845" max="3846" width="13.8333333333333" customWidth="1"/>
    <col min="3847" max="3847" width="14" customWidth="1"/>
    <col min="3848" max="3848" width="9" hidden="1" customWidth="1"/>
    <col min="3849" max="3849" width="13.5" customWidth="1"/>
    <col min="3850" max="3850" width="14.3333333333333" customWidth="1"/>
    <col min="3851" max="3851" width="13.6666666666667" customWidth="1"/>
    <col min="3852" max="3852" width="12.3333333333333" customWidth="1"/>
    <col min="3853" max="3853" width="12.1666666666667" customWidth="1"/>
    <col min="4097" max="4097" width="5.16666666666667" customWidth="1"/>
    <col min="4098" max="4098" width="8.16666666666667" customWidth="1"/>
    <col min="4099" max="4099" width="66.6666666666667" customWidth="1"/>
    <col min="4100" max="4100" width="13.6666666666667" customWidth="1"/>
    <col min="4101" max="4102" width="13.8333333333333" customWidth="1"/>
    <col min="4103" max="4103" width="14" customWidth="1"/>
    <col min="4104" max="4104" width="9" hidden="1" customWidth="1"/>
    <col min="4105" max="4105" width="13.5" customWidth="1"/>
    <col min="4106" max="4106" width="14.3333333333333" customWidth="1"/>
    <col min="4107" max="4107" width="13.6666666666667" customWidth="1"/>
    <col min="4108" max="4108" width="12.3333333333333" customWidth="1"/>
    <col min="4109" max="4109" width="12.1666666666667" customWidth="1"/>
    <col min="4353" max="4353" width="5.16666666666667" customWidth="1"/>
    <col min="4354" max="4354" width="8.16666666666667" customWidth="1"/>
    <col min="4355" max="4355" width="66.6666666666667" customWidth="1"/>
    <col min="4356" max="4356" width="13.6666666666667" customWidth="1"/>
    <col min="4357" max="4358" width="13.8333333333333" customWidth="1"/>
    <col min="4359" max="4359" width="14" customWidth="1"/>
    <col min="4360" max="4360" width="9" hidden="1" customWidth="1"/>
    <col min="4361" max="4361" width="13.5" customWidth="1"/>
    <col min="4362" max="4362" width="14.3333333333333" customWidth="1"/>
    <col min="4363" max="4363" width="13.6666666666667" customWidth="1"/>
    <col min="4364" max="4364" width="12.3333333333333" customWidth="1"/>
    <col min="4365" max="4365" width="12.1666666666667" customWidth="1"/>
    <col min="4609" max="4609" width="5.16666666666667" customWidth="1"/>
    <col min="4610" max="4610" width="8.16666666666667" customWidth="1"/>
    <col min="4611" max="4611" width="66.6666666666667" customWidth="1"/>
    <col min="4612" max="4612" width="13.6666666666667" customWidth="1"/>
    <col min="4613" max="4614" width="13.8333333333333" customWidth="1"/>
    <col min="4615" max="4615" width="14" customWidth="1"/>
    <col min="4616" max="4616" width="9" hidden="1" customWidth="1"/>
    <col min="4617" max="4617" width="13.5" customWidth="1"/>
    <col min="4618" max="4618" width="14.3333333333333" customWidth="1"/>
    <col min="4619" max="4619" width="13.6666666666667" customWidth="1"/>
    <col min="4620" max="4620" width="12.3333333333333" customWidth="1"/>
    <col min="4621" max="4621" width="12.1666666666667" customWidth="1"/>
    <col min="4865" max="4865" width="5.16666666666667" customWidth="1"/>
    <col min="4866" max="4866" width="8.16666666666667" customWidth="1"/>
    <col min="4867" max="4867" width="66.6666666666667" customWidth="1"/>
    <col min="4868" max="4868" width="13.6666666666667" customWidth="1"/>
    <col min="4869" max="4870" width="13.8333333333333" customWidth="1"/>
    <col min="4871" max="4871" width="14" customWidth="1"/>
    <col min="4872" max="4872" width="9" hidden="1" customWidth="1"/>
    <col min="4873" max="4873" width="13.5" customWidth="1"/>
    <col min="4874" max="4874" width="14.3333333333333" customWidth="1"/>
    <col min="4875" max="4875" width="13.6666666666667" customWidth="1"/>
    <col min="4876" max="4876" width="12.3333333333333" customWidth="1"/>
    <col min="4877" max="4877" width="12.1666666666667" customWidth="1"/>
    <col min="5121" max="5121" width="5.16666666666667" customWidth="1"/>
    <col min="5122" max="5122" width="8.16666666666667" customWidth="1"/>
    <col min="5123" max="5123" width="66.6666666666667" customWidth="1"/>
    <col min="5124" max="5124" width="13.6666666666667" customWidth="1"/>
    <col min="5125" max="5126" width="13.8333333333333" customWidth="1"/>
    <col min="5127" max="5127" width="14" customWidth="1"/>
    <col min="5128" max="5128" width="9" hidden="1" customWidth="1"/>
    <col min="5129" max="5129" width="13.5" customWidth="1"/>
    <col min="5130" max="5130" width="14.3333333333333" customWidth="1"/>
    <col min="5131" max="5131" width="13.6666666666667" customWidth="1"/>
    <col min="5132" max="5132" width="12.3333333333333" customWidth="1"/>
    <col min="5133" max="5133" width="12.1666666666667" customWidth="1"/>
    <col min="5377" max="5377" width="5.16666666666667" customWidth="1"/>
    <col min="5378" max="5378" width="8.16666666666667" customWidth="1"/>
    <col min="5379" max="5379" width="66.6666666666667" customWidth="1"/>
    <col min="5380" max="5380" width="13.6666666666667" customWidth="1"/>
    <col min="5381" max="5382" width="13.8333333333333" customWidth="1"/>
    <col min="5383" max="5383" width="14" customWidth="1"/>
    <col min="5384" max="5384" width="9" hidden="1" customWidth="1"/>
    <col min="5385" max="5385" width="13.5" customWidth="1"/>
    <col min="5386" max="5386" width="14.3333333333333" customWidth="1"/>
    <col min="5387" max="5387" width="13.6666666666667" customWidth="1"/>
    <col min="5388" max="5388" width="12.3333333333333" customWidth="1"/>
    <col min="5389" max="5389" width="12.1666666666667" customWidth="1"/>
    <col min="5633" max="5633" width="5.16666666666667" customWidth="1"/>
    <col min="5634" max="5634" width="8.16666666666667" customWidth="1"/>
    <col min="5635" max="5635" width="66.6666666666667" customWidth="1"/>
    <col min="5636" max="5636" width="13.6666666666667" customWidth="1"/>
    <col min="5637" max="5638" width="13.8333333333333" customWidth="1"/>
    <col min="5639" max="5639" width="14" customWidth="1"/>
    <col min="5640" max="5640" width="9" hidden="1" customWidth="1"/>
    <col min="5641" max="5641" width="13.5" customWidth="1"/>
    <col min="5642" max="5642" width="14.3333333333333" customWidth="1"/>
    <col min="5643" max="5643" width="13.6666666666667" customWidth="1"/>
    <col min="5644" max="5644" width="12.3333333333333" customWidth="1"/>
    <col min="5645" max="5645" width="12.1666666666667" customWidth="1"/>
    <col min="5889" max="5889" width="5.16666666666667" customWidth="1"/>
    <col min="5890" max="5890" width="8.16666666666667" customWidth="1"/>
    <col min="5891" max="5891" width="66.6666666666667" customWidth="1"/>
    <col min="5892" max="5892" width="13.6666666666667" customWidth="1"/>
    <col min="5893" max="5894" width="13.8333333333333" customWidth="1"/>
    <col min="5895" max="5895" width="14" customWidth="1"/>
    <col min="5896" max="5896" width="9" hidden="1" customWidth="1"/>
    <col min="5897" max="5897" width="13.5" customWidth="1"/>
    <col min="5898" max="5898" width="14.3333333333333" customWidth="1"/>
    <col min="5899" max="5899" width="13.6666666666667" customWidth="1"/>
    <col min="5900" max="5900" width="12.3333333333333" customWidth="1"/>
    <col min="5901" max="5901" width="12.1666666666667" customWidth="1"/>
    <col min="6145" max="6145" width="5.16666666666667" customWidth="1"/>
    <col min="6146" max="6146" width="8.16666666666667" customWidth="1"/>
    <col min="6147" max="6147" width="66.6666666666667" customWidth="1"/>
    <col min="6148" max="6148" width="13.6666666666667" customWidth="1"/>
    <col min="6149" max="6150" width="13.8333333333333" customWidth="1"/>
    <col min="6151" max="6151" width="14" customWidth="1"/>
    <col min="6152" max="6152" width="9" hidden="1" customWidth="1"/>
    <col min="6153" max="6153" width="13.5" customWidth="1"/>
    <col min="6154" max="6154" width="14.3333333333333" customWidth="1"/>
    <col min="6155" max="6155" width="13.6666666666667" customWidth="1"/>
    <col min="6156" max="6156" width="12.3333333333333" customWidth="1"/>
    <col min="6157" max="6157" width="12.1666666666667" customWidth="1"/>
    <col min="6401" max="6401" width="5.16666666666667" customWidth="1"/>
    <col min="6402" max="6402" width="8.16666666666667" customWidth="1"/>
    <col min="6403" max="6403" width="66.6666666666667" customWidth="1"/>
    <col min="6404" max="6404" width="13.6666666666667" customWidth="1"/>
    <col min="6405" max="6406" width="13.8333333333333" customWidth="1"/>
    <col min="6407" max="6407" width="14" customWidth="1"/>
    <col min="6408" max="6408" width="9" hidden="1" customWidth="1"/>
    <col min="6409" max="6409" width="13.5" customWidth="1"/>
    <col min="6410" max="6410" width="14.3333333333333" customWidth="1"/>
    <col min="6411" max="6411" width="13.6666666666667" customWidth="1"/>
    <col min="6412" max="6412" width="12.3333333333333" customWidth="1"/>
    <col min="6413" max="6413" width="12.1666666666667" customWidth="1"/>
    <col min="6657" max="6657" width="5.16666666666667" customWidth="1"/>
    <col min="6658" max="6658" width="8.16666666666667" customWidth="1"/>
    <col min="6659" max="6659" width="66.6666666666667" customWidth="1"/>
    <col min="6660" max="6660" width="13.6666666666667" customWidth="1"/>
    <col min="6661" max="6662" width="13.8333333333333" customWidth="1"/>
    <col min="6663" max="6663" width="14" customWidth="1"/>
    <col min="6664" max="6664" width="9" hidden="1" customWidth="1"/>
    <col min="6665" max="6665" width="13.5" customWidth="1"/>
    <col min="6666" max="6666" width="14.3333333333333" customWidth="1"/>
    <col min="6667" max="6667" width="13.6666666666667" customWidth="1"/>
    <col min="6668" max="6668" width="12.3333333333333" customWidth="1"/>
    <col min="6669" max="6669" width="12.1666666666667" customWidth="1"/>
    <col min="6913" max="6913" width="5.16666666666667" customWidth="1"/>
    <col min="6914" max="6914" width="8.16666666666667" customWidth="1"/>
    <col min="6915" max="6915" width="66.6666666666667" customWidth="1"/>
    <col min="6916" max="6916" width="13.6666666666667" customWidth="1"/>
    <col min="6917" max="6918" width="13.8333333333333" customWidth="1"/>
    <col min="6919" max="6919" width="14" customWidth="1"/>
    <col min="6920" max="6920" width="9" hidden="1" customWidth="1"/>
    <col min="6921" max="6921" width="13.5" customWidth="1"/>
    <col min="6922" max="6922" width="14.3333333333333" customWidth="1"/>
    <col min="6923" max="6923" width="13.6666666666667" customWidth="1"/>
    <col min="6924" max="6924" width="12.3333333333333" customWidth="1"/>
    <col min="6925" max="6925" width="12.1666666666667" customWidth="1"/>
    <col min="7169" max="7169" width="5.16666666666667" customWidth="1"/>
    <col min="7170" max="7170" width="8.16666666666667" customWidth="1"/>
    <col min="7171" max="7171" width="66.6666666666667" customWidth="1"/>
    <col min="7172" max="7172" width="13.6666666666667" customWidth="1"/>
    <col min="7173" max="7174" width="13.8333333333333" customWidth="1"/>
    <col min="7175" max="7175" width="14" customWidth="1"/>
    <col min="7176" max="7176" width="9" hidden="1" customWidth="1"/>
    <col min="7177" max="7177" width="13.5" customWidth="1"/>
    <col min="7178" max="7178" width="14.3333333333333" customWidth="1"/>
    <col min="7179" max="7179" width="13.6666666666667" customWidth="1"/>
    <col min="7180" max="7180" width="12.3333333333333" customWidth="1"/>
    <col min="7181" max="7181" width="12.1666666666667" customWidth="1"/>
    <col min="7425" max="7425" width="5.16666666666667" customWidth="1"/>
    <col min="7426" max="7426" width="8.16666666666667" customWidth="1"/>
    <col min="7427" max="7427" width="66.6666666666667" customWidth="1"/>
    <col min="7428" max="7428" width="13.6666666666667" customWidth="1"/>
    <col min="7429" max="7430" width="13.8333333333333" customWidth="1"/>
    <col min="7431" max="7431" width="14" customWidth="1"/>
    <col min="7432" max="7432" width="9" hidden="1" customWidth="1"/>
    <col min="7433" max="7433" width="13.5" customWidth="1"/>
    <col min="7434" max="7434" width="14.3333333333333" customWidth="1"/>
    <col min="7435" max="7435" width="13.6666666666667" customWidth="1"/>
    <col min="7436" max="7436" width="12.3333333333333" customWidth="1"/>
    <col min="7437" max="7437" width="12.1666666666667" customWidth="1"/>
    <col min="7681" max="7681" width="5.16666666666667" customWidth="1"/>
    <col min="7682" max="7682" width="8.16666666666667" customWidth="1"/>
    <col min="7683" max="7683" width="66.6666666666667" customWidth="1"/>
    <col min="7684" max="7684" width="13.6666666666667" customWidth="1"/>
    <col min="7685" max="7686" width="13.8333333333333" customWidth="1"/>
    <col min="7687" max="7687" width="14" customWidth="1"/>
    <col min="7688" max="7688" width="9" hidden="1" customWidth="1"/>
    <col min="7689" max="7689" width="13.5" customWidth="1"/>
    <col min="7690" max="7690" width="14.3333333333333" customWidth="1"/>
    <col min="7691" max="7691" width="13.6666666666667" customWidth="1"/>
    <col min="7692" max="7692" width="12.3333333333333" customWidth="1"/>
    <col min="7693" max="7693" width="12.1666666666667" customWidth="1"/>
    <col min="7937" max="7937" width="5.16666666666667" customWidth="1"/>
    <col min="7938" max="7938" width="8.16666666666667" customWidth="1"/>
    <col min="7939" max="7939" width="66.6666666666667" customWidth="1"/>
    <col min="7940" max="7940" width="13.6666666666667" customWidth="1"/>
    <col min="7941" max="7942" width="13.8333333333333" customWidth="1"/>
    <col min="7943" max="7943" width="14" customWidth="1"/>
    <col min="7944" max="7944" width="9" hidden="1" customWidth="1"/>
    <col min="7945" max="7945" width="13.5" customWidth="1"/>
    <col min="7946" max="7946" width="14.3333333333333" customWidth="1"/>
    <col min="7947" max="7947" width="13.6666666666667" customWidth="1"/>
    <col min="7948" max="7948" width="12.3333333333333" customWidth="1"/>
    <col min="7949" max="7949" width="12.1666666666667" customWidth="1"/>
    <col min="8193" max="8193" width="5.16666666666667" customWidth="1"/>
    <col min="8194" max="8194" width="8.16666666666667" customWidth="1"/>
    <col min="8195" max="8195" width="66.6666666666667" customWidth="1"/>
    <col min="8196" max="8196" width="13.6666666666667" customWidth="1"/>
    <col min="8197" max="8198" width="13.8333333333333" customWidth="1"/>
    <col min="8199" max="8199" width="14" customWidth="1"/>
    <col min="8200" max="8200" width="9" hidden="1" customWidth="1"/>
    <col min="8201" max="8201" width="13.5" customWidth="1"/>
    <col min="8202" max="8202" width="14.3333333333333" customWidth="1"/>
    <col min="8203" max="8203" width="13.6666666666667" customWidth="1"/>
    <col min="8204" max="8204" width="12.3333333333333" customWidth="1"/>
    <col min="8205" max="8205" width="12.1666666666667" customWidth="1"/>
    <col min="8449" max="8449" width="5.16666666666667" customWidth="1"/>
    <col min="8450" max="8450" width="8.16666666666667" customWidth="1"/>
    <col min="8451" max="8451" width="66.6666666666667" customWidth="1"/>
    <col min="8452" max="8452" width="13.6666666666667" customWidth="1"/>
    <col min="8453" max="8454" width="13.8333333333333" customWidth="1"/>
    <col min="8455" max="8455" width="14" customWidth="1"/>
    <col min="8456" max="8456" width="9" hidden="1" customWidth="1"/>
    <col min="8457" max="8457" width="13.5" customWidth="1"/>
    <col min="8458" max="8458" width="14.3333333333333" customWidth="1"/>
    <col min="8459" max="8459" width="13.6666666666667" customWidth="1"/>
    <col min="8460" max="8460" width="12.3333333333333" customWidth="1"/>
    <col min="8461" max="8461" width="12.1666666666667" customWidth="1"/>
    <col min="8705" max="8705" width="5.16666666666667" customWidth="1"/>
    <col min="8706" max="8706" width="8.16666666666667" customWidth="1"/>
    <col min="8707" max="8707" width="66.6666666666667" customWidth="1"/>
    <col min="8708" max="8708" width="13.6666666666667" customWidth="1"/>
    <col min="8709" max="8710" width="13.8333333333333" customWidth="1"/>
    <col min="8711" max="8711" width="14" customWidth="1"/>
    <col min="8712" max="8712" width="9" hidden="1" customWidth="1"/>
    <col min="8713" max="8713" width="13.5" customWidth="1"/>
    <col min="8714" max="8714" width="14.3333333333333" customWidth="1"/>
    <col min="8715" max="8715" width="13.6666666666667" customWidth="1"/>
    <col min="8716" max="8716" width="12.3333333333333" customWidth="1"/>
    <col min="8717" max="8717" width="12.1666666666667" customWidth="1"/>
    <col min="8961" max="8961" width="5.16666666666667" customWidth="1"/>
    <col min="8962" max="8962" width="8.16666666666667" customWidth="1"/>
    <col min="8963" max="8963" width="66.6666666666667" customWidth="1"/>
    <col min="8964" max="8964" width="13.6666666666667" customWidth="1"/>
    <col min="8965" max="8966" width="13.8333333333333" customWidth="1"/>
    <col min="8967" max="8967" width="14" customWidth="1"/>
    <col min="8968" max="8968" width="9" hidden="1" customWidth="1"/>
    <col min="8969" max="8969" width="13.5" customWidth="1"/>
    <col min="8970" max="8970" width="14.3333333333333" customWidth="1"/>
    <col min="8971" max="8971" width="13.6666666666667" customWidth="1"/>
    <col min="8972" max="8972" width="12.3333333333333" customWidth="1"/>
    <col min="8973" max="8973" width="12.1666666666667" customWidth="1"/>
    <col min="9217" max="9217" width="5.16666666666667" customWidth="1"/>
    <col min="9218" max="9218" width="8.16666666666667" customWidth="1"/>
    <col min="9219" max="9219" width="66.6666666666667" customWidth="1"/>
    <col min="9220" max="9220" width="13.6666666666667" customWidth="1"/>
    <col min="9221" max="9222" width="13.8333333333333" customWidth="1"/>
    <col min="9223" max="9223" width="14" customWidth="1"/>
    <col min="9224" max="9224" width="9" hidden="1" customWidth="1"/>
    <col min="9225" max="9225" width="13.5" customWidth="1"/>
    <col min="9226" max="9226" width="14.3333333333333" customWidth="1"/>
    <col min="9227" max="9227" width="13.6666666666667" customWidth="1"/>
    <col min="9228" max="9228" width="12.3333333333333" customWidth="1"/>
    <col min="9229" max="9229" width="12.1666666666667" customWidth="1"/>
    <col min="9473" max="9473" width="5.16666666666667" customWidth="1"/>
    <col min="9474" max="9474" width="8.16666666666667" customWidth="1"/>
    <col min="9475" max="9475" width="66.6666666666667" customWidth="1"/>
    <col min="9476" max="9476" width="13.6666666666667" customWidth="1"/>
    <col min="9477" max="9478" width="13.8333333333333" customWidth="1"/>
    <col min="9479" max="9479" width="14" customWidth="1"/>
    <col min="9480" max="9480" width="9" hidden="1" customWidth="1"/>
    <col min="9481" max="9481" width="13.5" customWidth="1"/>
    <col min="9482" max="9482" width="14.3333333333333" customWidth="1"/>
    <col min="9483" max="9483" width="13.6666666666667" customWidth="1"/>
    <col min="9484" max="9484" width="12.3333333333333" customWidth="1"/>
    <col min="9485" max="9485" width="12.1666666666667" customWidth="1"/>
    <col min="9729" max="9729" width="5.16666666666667" customWidth="1"/>
    <col min="9730" max="9730" width="8.16666666666667" customWidth="1"/>
    <col min="9731" max="9731" width="66.6666666666667" customWidth="1"/>
    <col min="9732" max="9732" width="13.6666666666667" customWidth="1"/>
    <col min="9733" max="9734" width="13.8333333333333" customWidth="1"/>
    <col min="9735" max="9735" width="14" customWidth="1"/>
    <col min="9736" max="9736" width="9" hidden="1" customWidth="1"/>
    <col min="9737" max="9737" width="13.5" customWidth="1"/>
    <col min="9738" max="9738" width="14.3333333333333" customWidth="1"/>
    <col min="9739" max="9739" width="13.6666666666667" customWidth="1"/>
    <col min="9740" max="9740" width="12.3333333333333" customWidth="1"/>
    <col min="9741" max="9741" width="12.1666666666667" customWidth="1"/>
    <col min="9985" max="9985" width="5.16666666666667" customWidth="1"/>
    <col min="9986" max="9986" width="8.16666666666667" customWidth="1"/>
    <col min="9987" max="9987" width="66.6666666666667" customWidth="1"/>
    <col min="9988" max="9988" width="13.6666666666667" customWidth="1"/>
    <col min="9989" max="9990" width="13.8333333333333" customWidth="1"/>
    <col min="9991" max="9991" width="14" customWidth="1"/>
    <col min="9992" max="9992" width="9" hidden="1" customWidth="1"/>
    <col min="9993" max="9993" width="13.5" customWidth="1"/>
    <col min="9994" max="9994" width="14.3333333333333" customWidth="1"/>
    <col min="9995" max="9995" width="13.6666666666667" customWidth="1"/>
    <col min="9996" max="9996" width="12.3333333333333" customWidth="1"/>
    <col min="9997" max="9997" width="12.1666666666667" customWidth="1"/>
    <col min="10241" max="10241" width="5.16666666666667" customWidth="1"/>
    <col min="10242" max="10242" width="8.16666666666667" customWidth="1"/>
    <col min="10243" max="10243" width="66.6666666666667" customWidth="1"/>
    <col min="10244" max="10244" width="13.6666666666667" customWidth="1"/>
    <col min="10245" max="10246" width="13.8333333333333" customWidth="1"/>
    <col min="10247" max="10247" width="14" customWidth="1"/>
    <col min="10248" max="10248" width="9" hidden="1" customWidth="1"/>
    <col min="10249" max="10249" width="13.5" customWidth="1"/>
    <col min="10250" max="10250" width="14.3333333333333" customWidth="1"/>
    <col min="10251" max="10251" width="13.6666666666667" customWidth="1"/>
    <col min="10252" max="10252" width="12.3333333333333" customWidth="1"/>
    <col min="10253" max="10253" width="12.1666666666667" customWidth="1"/>
    <col min="10497" max="10497" width="5.16666666666667" customWidth="1"/>
    <col min="10498" max="10498" width="8.16666666666667" customWidth="1"/>
    <col min="10499" max="10499" width="66.6666666666667" customWidth="1"/>
    <col min="10500" max="10500" width="13.6666666666667" customWidth="1"/>
    <col min="10501" max="10502" width="13.8333333333333" customWidth="1"/>
    <col min="10503" max="10503" width="14" customWidth="1"/>
    <col min="10504" max="10504" width="9" hidden="1" customWidth="1"/>
    <col min="10505" max="10505" width="13.5" customWidth="1"/>
    <col min="10506" max="10506" width="14.3333333333333" customWidth="1"/>
    <col min="10507" max="10507" width="13.6666666666667" customWidth="1"/>
    <col min="10508" max="10508" width="12.3333333333333" customWidth="1"/>
    <col min="10509" max="10509" width="12.1666666666667" customWidth="1"/>
    <col min="10753" max="10753" width="5.16666666666667" customWidth="1"/>
    <col min="10754" max="10754" width="8.16666666666667" customWidth="1"/>
    <col min="10755" max="10755" width="66.6666666666667" customWidth="1"/>
    <col min="10756" max="10756" width="13.6666666666667" customWidth="1"/>
    <col min="10757" max="10758" width="13.8333333333333" customWidth="1"/>
    <col min="10759" max="10759" width="14" customWidth="1"/>
    <col min="10760" max="10760" width="9" hidden="1" customWidth="1"/>
    <col min="10761" max="10761" width="13.5" customWidth="1"/>
    <col min="10762" max="10762" width="14.3333333333333" customWidth="1"/>
    <col min="10763" max="10763" width="13.6666666666667" customWidth="1"/>
    <col min="10764" max="10764" width="12.3333333333333" customWidth="1"/>
    <col min="10765" max="10765" width="12.1666666666667" customWidth="1"/>
    <col min="11009" max="11009" width="5.16666666666667" customWidth="1"/>
    <col min="11010" max="11010" width="8.16666666666667" customWidth="1"/>
    <col min="11011" max="11011" width="66.6666666666667" customWidth="1"/>
    <col min="11012" max="11012" width="13.6666666666667" customWidth="1"/>
    <col min="11013" max="11014" width="13.8333333333333" customWidth="1"/>
    <col min="11015" max="11015" width="14" customWidth="1"/>
    <col min="11016" max="11016" width="9" hidden="1" customWidth="1"/>
    <col min="11017" max="11017" width="13.5" customWidth="1"/>
    <col min="11018" max="11018" width="14.3333333333333" customWidth="1"/>
    <col min="11019" max="11019" width="13.6666666666667" customWidth="1"/>
    <col min="11020" max="11020" width="12.3333333333333" customWidth="1"/>
    <col min="11021" max="11021" width="12.1666666666667" customWidth="1"/>
    <col min="11265" max="11265" width="5.16666666666667" customWidth="1"/>
    <col min="11266" max="11266" width="8.16666666666667" customWidth="1"/>
    <col min="11267" max="11267" width="66.6666666666667" customWidth="1"/>
    <col min="11268" max="11268" width="13.6666666666667" customWidth="1"/>
    <col min="11269" max="11270" width="13.8333333333333" customWidth="1"/>
    <col min="11271" max="11271" width="14" customWidth="1"/>
    <col min="11272" max="11272" width="9" hidden="1" customWidth="1"/>
    <col min="11273" max="11273" width="13.5" customWidth="1"/>
    <col min="11274" max="11274" width="14.3333333333333" customWidth="1"/>
    <col min="11275" max="11275" width="13.6666666666667" customWidth="1"/>
    <col min="11276" max="11276" width="12.3333333333333" customWidth="1"/>
    <col min="11277" max="11277" width="12.1666666666667" customWidth="1"/>
    <col min="11521" max="11521" width="5.16666666666667" customWidth="1"/>
    <col min="11522" max="11522" width="8.16666666666667" customWidth="1"/>
    <col min="11523" max="11523" width="66.6666666666667" customWidth="1"/>
    <col min="11524" max="11524" width="13.6666666666667" customWidth="1"/>
    <col min="11525" max="11526" width="13.8333333333333" customWidth="1"/>
    <col min="11527" max="11527" width="14" customWidth="1"/>
    <col min="11528" max="11528" width="9" hidden="1" customWidth="1"/>
    <col min="11529" max="11529" width="13.5" customWidth="1"/>
    <col min="11530" max="11530" width="14.3333333333333" customWidth="1"/>
    <col min="11531" max="11531" width="13.6666666666667" customWidth="1"/>
    <col min="11532" max="11532" width="12.3333333333333" customWidth="1"/>
    <col min="11533" max="11533" width="12.1666666666667" customWidth="1"/>
    <col min="11777" max="11777" width="5.16666666666667" customWidth="1"/>
    <col min="11778" max="11778" width="8.16666666666667" customWidth="1"/>
    <col min="11779" max="11779" width="66.6666666666667" customWidth="1"/>
    <col min="11780" max="11780" width="13.6666666666667" customWidth="1"/>
    <col min="11781" max="11782" width="13.8333333333333" customWidth="1"/>
    <col min="11783" max="11783" width="14" customWidth="1"/>
    <col min="11784" max="11784" width="9" hidden="1" customWidth="1"/>
    <col min="11785" max="11785" width="13.5" customWidth="1"/>
    <col min="11786" max="11786" width="14.3333333333333" customWidth="1"/>
    <col min="11787" max="11787" width="13.6666666666667" customWidth="1"/>
    <col min="11788" max="11788" width="12.3333333333333" customWidth="1"/>
    <col min="11789" max="11789" width="12.1666666666667" customWidth="1"/>
    <col min="12033" max="12033" width="5.16666666666667" customWidth="1"/>
    <col min="12034" max="12034" width="8.16666666666667" customWidth="1"/>
    <col min="12035" max="12035" width="66.6666666666667" customWidth="1"/>
    <col min="12036" max="12036" width="13.6666666666667" customWidth="1"/>
    <col min="12037" max="12038" width="13.8333333333333" customWidth="1"/>
    <col min="12039" max="12039" width="14" customWidth="1"/>
    <col min="12040" max="12040" width="9" hidden="1" customWidth="1"/>
    <col min="12041" max="12041" width="13.5" customWidth="1"/>
    <col min="12042" max="12042" width="14.3333333333333" customWidth="1"/>
    <col min="12043" max="12043" width="13.6666666666667" customWidth="1"/>
    <col min="12044" max="12044" width="12.3333333333333" customWidth="1"/>
    <col min="12045" max="12045" width="12.1666666666667" customWidth="1"/>
    <col min="12289" max="12289" width="5.16666666666667" customWidth="1"/>
    <col min="12290" max="12290" width="8.16666666666667" customWidth="1"/>
    <col min="12291" max="12291" width="66.6666666666667" customWidth="1"/>
    <col min="12292" max="12292" width="13.6666666666667" customWidth="1"/>
    <col min="12293" max="12294" width="13.8333333333333" customWidth="1"/>
    <col min="12295" max="12295" width="14" customWidth="1"/>
    <col min="12296" max="12296" width="9" hidden="1" customWidth="1"/>
    <col min="12297" max="12297" width="13.5" customWidth="1"/>
    <col min="12298" max="12298" width="14.3333333333333" customWidth="1"/>
    <col min="12299" max="12299" width="13.6666666666667" customWidth="1"/>
    <col min="12300" max="12300" width="12.3333333333333" customWidth="1"/>
    <col min="12301" max="12301" width="12.1666666666667" customWidth="1"/>
    <col min="12545" max="12545" width="5.16666666666667" customWidth="1"/>
    <col min="12546" max="12546" width="8.16666666666667" customWidth="1"/>
    <col min="12547" max="12547" width="66.6666666666667" customWidth="1"/>
    <col min="12548" max="12548" width="13.6666666666667" customWidth="1"/>
    <col min="12549" max="12550" width="13.8333333333333" customWidth="1"/>
    <col min="12551" max="12551" width="14" customWidth="1"/>
    <col min="12552" max="12552" width="9" hidden="1" customWidth="1"/>
    <col min="12553" max="12553" width="13.5" customWidth="1"/>
    <col min="12554" max="12554" width="14.3333333333333" customWidth="1"/>
    <col min="12555" max="12555" width="13.6666666666667" customWidth="1"/>
    <col min="12556" max="12556" width="12.3333333333333" customWidth="1"/>
    <col min="12557" max="12557" width="12.1666666666667" customWidth="1"/>
    <col min="12801" max="12801" width="5.16666666666667" customWidth="1"/>
    <col min="12802" max="12802" width="8.16666666666667" customWidth="1"/>
    <col min="12803" max="12803" width="66.6666666666667" customWidth="1"/>
    <col min="12804" max="12804" width="13.6666666666667" customWidth="1"/>
    <col min="12805" max="12806" width="13.8333333333333" customWidth="1"/>
    <col min="12807" max="12807" width="14" customWidth="1"/>
    <col min="12808" max="12808" width="9" hidden="1" customWidth="1"/>
    <col min="12809" max="12809" width="13.5" customWidth="1"/>
    <col min="12810" max="12810" width="14.3333333333333" customWidth="1"/>
    <col min="12811" max="12811" width="13.6666666666667" customWidth="1"/>
    <col min="12812" max="12812" width="12.3333333333333" customWidth="1"/>
    <col min="12813" max="12813" width="12.1666666666667" customWidth="1"/>
    <col min="13057" max="13057" width="5.16666666666667" customWidth="1"/>
    <col min="13058" max="13058" width="8.16666666666667" customWidth="1"/>
    <col min="13059" max="13059" width="66.6666666666667" customWidth="1"/>
    <col min="13060" max="13060" width="13.6666666666667" customWidth="1"/>
    <col min="13061" max="13062" width="13.8333333333333" customWidth="1"/>
    <col min="13063" max="13063" width="14" customWidth="1"/>
    <col min="13064" max="13064" width="9" hidden="1" customWidth="1"/>
    <col min="13065" max="13065" width="13.5" customWidth="1"/>
    <col min="13066" max="13066" width="14.3333333333333" customWidth="1"/>
    <col min="13067" max="13067" width="13.6666666666667" customWidth="1"/>
    <col min="13068" max="13068" width="12.3333333333333" customWidth="1"/>
    <col min="13069" max="13069" width="12.1666666666667" customWidth="1"/>
    <col min="13313" max="13313" width="5.16666666666667" customWidth="1"/>
    <col min="13314" max="13314" width="8.16666666666667" customWidth="1"/>
    <col min="13315" max="13315" width="66.6666666666667" customWidth="1"/>
    <col min="13316" max="13316" width="13.6666666666667" customWidth="1"/>
    <col min="13317" max="13318" width="13.8333333333333" customWidth="1"/>
    <col min="13319" max="13319" width="14" customWidth="1"/>
    <col min="13320" max="13320" width="9" hidden="1" customWidth="1"/>
    <col min="13321" max="13321" width="13.5" customWidth="1"/>
    <col min="13322" max="13322" width="14.3333333333333" customWidth="1"/>
    <col min="13323" max="13323" width="13.6666666666667" customWidth="1"/>
    <col min="13324" max="13324" width="12.3333333333333" customWidth="1"/>
    <col min="13325" max="13325" width="12.1666666666667" customWidth="1"/>
    <col min="13569" max="13569" width="5.16666666666667" customWidth="1"/>
    <col min="13570" max="13570" width="8.16666666666667" customWidth="1"/>
    <col min="13571" max="13571" width="66.6666666666667" customWidth="1"/>
    <col min="13572" max="13572" width="13.6666666666667" customWidth="1"/>
    <col min="13573" max="13574" width="13.8333333333333" customWidth="1"/>
    <col min="13575" max="13575" width="14" customWidth="1"/>
    <col min="13576" max="13576" width="9" hidden="1" customWidth="1"/>
    <col min="13577" max="13577" width="13.5" customWidth="1"/>
    <col min="13578" max="13578" width="14.3333333333333" customWidth="1"/>
    <col min="13579" max="13579" width="13.6666666666667" customWidth="1"/>
    <col min="13580" max="13580" width="12.3333333333333" customWidth="1"/>
    <col min="13581" max="13581" width="12.1666666666667" customWidth="1"/>
    <col min="13825" max="13825" width="5.16666666666667" customWidth="1"/>
    <col min="13826" max="13826" width="8.16666666666667" customWidth="1"/>
    <col min="13827" max="13827" width="66.6666666666667" customWidth="1"/>
    <col min="13828" max="13828" width="13.6666666666667" customWidth="1"/>
    <col min="13829" max="13830" width="13.8333333333333" customWidth="1"/>
    <col min="13831" max="13831" width="14" customWidth="1"/>
    <col min="13832" max="13832" width="9" hidden="1" customWidth="1"/>
    <col min="13833" max="13833" width="13.5" customWidth="1"/>
    <col min="13834" max="13834" width="14.3333333333333" customWidth="1"/>
    <col min="13835" max="13835" width="13.6666666666667" customWidth="1"/>
    <col min="13836" max="13836" width="12.3333333333333" customWidth="1"/>
    <col min="13837" max="13837" width="12.1666666666667" customWidth="1"/>
    <col min="14081" max="14081" width="5.16666666666667" customWidth="1"/>
    <col min="14082" max="14082" width="8.16666666666667" customWidth="1"/>
    <col min="14083" max="14083" width="66.6666666666667" customWidth="1"/>
    <col min="14084" max="14084" width="13.6666666666667" customWidth="1"/>
    <col min="14085" max="14086" width="13.8333333333333" customWidth="1"/>
    <col min="14087" max="14087" width="14" customWidth="1"/>
    <col min="14088" max="14088" width="9" hidden="1" customWidth="1"/>
    <col min="14089" max="14089" width="13.5" customWidth="1"/>
    <col min="14090" max="14090" width="14.3333333333333" customWidth="1"/>
    <col min="14091" max="14091" width="13.6666666666667" customWidth="1"/>
    <col min="14092" max="14092" width="12.3333333333333" customWidth="1"/>
    <col min="14093" max="14093" width="12.1666666666667" customWidth="1"/>
    <col min="14337" max="14337" width="5.16666666666667" customWidth="1"/>
    <col min="14338" max="14338" width="8.16666666666667" customWidth="1"/>
    <col min="14339" max="14339" width="66.6666666666667" customWidth="1"/>
    <col min="14340" max="14340" width="13.6666666666667" customWidth="1"/>
    <col min="14341" max="14342" width="13.8333333333333" customWidth="1"/>
    <col min="14343" max="14343" width="14" customWidth="1"/>
    <col min="14344" max="14344" width="9" hidden="1" customWidth="1"/>
    <col min="14345" max="14345" width="13.5" customWidth="1"/>
    <col min="14346" max="14346" width="14.3333333333333" customWidth="1"/>
    <col min="14347" max="14347" width="13.6666666666667" customWidth="1"/>
    <col min="14348" max="14348" width="12.3333333333333" customWidth="1"/>
    <col min="14349" max="14349" width="12.1666666666667" customWidth="1"/>
    <col min="14593" max="14593" width="5.16666666666667" customWidth="1"/>
    <col min="14594" max="14594" width="8.16666666666667" customWidth="1"/>
    <col min="14595" max="14595" width="66.6666666666667" customWidth="1"/>
    <col min="14596" max="14596" width="13.6666666666667" customWidth="1"/>
    <col min="14597" max="14598" width="13.8333333333333" customWidth="1"/>
    <col min="14599" max="14599" width="14" customWidth="1"/>
    <col min="14600" max="14600" width="9" hidden="1" customWidth="1"/>
    <col min="14601" max="14601" width="13.5" customWidth="1"/>
    <col min="14602" max="14602" width="14.3333333333333" customWidth="1"/>
    <col min="14603" max="14603" width="13.6666666666667" customWidth="1"/>
    <col min="14604" max="14604" width="12.3333333333333" customWidth="1"/>
    <col min="14605" max="14605" width="12.1666666666667" customWidth="1"/>
    <col min="14849" max="14849" width="5.16666666666667" customWidth="1"/>
    <col min="14850" max="14850" width="8.16666666666667" customWidth="1"/>
    <col min="14851" max="14851" width="66.6666666666667" customWidth="1"/>
    <col min="14852" max="14852" width="13.6666666666667" customWidth="1"/>
    <col min="14853" max="14854" width="13.8333333333333" customWidth="1"/>
    <col min="14855" max="14855" width="14" customWidth="1"/>
    <col min="14856" max="14856" width="9" hidden="1" customWidth="1"/>
    <col min="14857" max="14857" width="13.5" customWidth="1"/>
    <col min="14858" max="14858" width="14.3333333333333" customWidth="1"/>
    <col min="14859" max="14859" width="13.6666666666667" customWidth="1"/>
    <col min="14860" max="14860" width="12.3333333333333" customWidth="1"/>
    <col min="14861" max="14861" width="12.1666666666667" customWidth="1"/>
    <col min="15105" max="15105" width="5.16666666666667" customWidth="1"/>
    <col min="15106" max="15106" width="8.16666666666667" customWidth="1"/>
    <col min="15107" max="15107" width="66.6666666666667" customWidth="1"/>
    <col min="15108" max="15108" width="13.6666666666667" customWidth="1"/>
    <col min="15109" max="15110" width="13.8333333333333" customWidth="1"/>
    <col min="15111" max="15111" width="14" customWidth="1"/>
    <col min="15112" max="15112" width="9" hidden="1" customWidth="1"/>
    <col min="15113" max="15113" width="13.5" customWidth="1"/>
    <col min="15114" max="15114" width="14.3333333333333" customWidth="1"/>
    <col min="15115" max="15115" width="13.6666666666667" customWidth="1"/>
    <col min="15116" max="15116" width="12.3333333333333" customWidth="1"/>
    <col min="15117" max="15117" width="12.1666666666667" customWidth="1"/>
    <col min="15361" max="15361" width="5.16666666666667" customWidth="1"/>
    <col min="15362" max="15362" width="8.16666666666667" customWidth="1"/>
    <col min="15363" max="15363" width="66.6666666666667" customWidth="1"/>
    <col min="15364" max="15364" width="13.6666666666667" customWidth="1"/>
    <col min="15365" max="15366" width="13.8333333333333" customWidth="1"/>
    <col min="15367" max="15367" width="14" customWidth="1"/>
    <col min="15368" max="15368" width="9" hidden="1" customWidth="1"/>
    <col min="15369" max="15369" width="13.5" customWidth="1"/>
    <col min="15370" max="15370" width="14.3333333333333" customWidth="1"/>
    <col min="15371" max="15371" width="13.6666666666667" customWidth="1"/>
    <col min="15372" max="15372" width="12.3333333333333" customWidth="1"/>
    <col min="15373" max="15373" width="12.1666666666667" customWidth="1"/>
    <col min="15617" max="15617" width="5.16666666666667" customWidth="1"/>
    <col min="15618" max="15618" width="8.16666666666667" customWidth="1"/>
    <col min="15619" max="15619" width="66.6666666666667" customWidth="1"/>
    <col min="15620" max="15620" width="13.6666666666667" customWidth="1"/>
    <col min="15621" max="15622" width="13.8333333333333" customWidth="1"/>
    <col min="15623" max="15623" width="14" customWidth="1"/>
    <col min="15624" max="15624" width="9" hidden="1" customWidth="1"/>
    <col min="15625" max="15625" width="13.5" customWidth="1"/>
    <col min="15626" max="15626" width="14.3333333333333" customWidth="1"/>
    <col min="15627" max="15627" width="13.6666666666667" customWidth="1"/>
    <col min="15628" max="15628" width="12.3333333333333" customWidth="1"/>
    <col min="15629" max="15629" width="12.1666666666667" customWidth="1"/>
    <col min="15873" max="15873" width="5.16666666666667" customWidth="1"/>
    <col min="15874" max="15874" width="8.16666666666667" customWidth="1"/>
    <col min="15875" max="15875" width="66.6666666666667" customWidth="1"/>
    <col min="15876" max="15876" width="13.6666666666667" customWidth="1"/>
    <col min="15877" max="15878" width="13.8333333333333" customWidth="1"/>
    <col min="15879" max="15879" width="14" customWidth="1"/>
    <col min="15880" max="15880" width="9" hidden="1" customWidth="1"/>
    <col min="15881" max="15881" width="13.5" customWidth="1"/>
    <col min="15882" max="15882" width="14.3333333333333" customWidth="1"/>
    <col min="15883" max="15883" width="13.6666666666667" customWidth="1"/>
    <col min="15884" max="15884" width="12.3333333333333" customWidth="1"/>
    <col min="15885" max="15885" width="12.1666666666667" customWidth="1"/>
    <col min="16129" max="16129" width="5.16666666666667" customWidth="1"/>
    <col min="16130" max="16130" width="8.16666666666667" customWidth="1"/>
    <col min="16131" max="16131" width="66.6666666666667" customWidth="1"/>
    <col min="16132" max="16132" width="13.6666666666667" customWidth="1"/>
    <col min="16133" max="16134" width="13.8333333333333" customWidth="1"/>
    <col min="16135" max="16135" width="14" customWidth="1"/>
    <col min="16136" max="16136" width="9" hidden="1" customWidth="1"/>
    <col min="16137" max="16137" width="13.5" customWidth="1"/>
    <col min="16138" max="16138" width="14.3333333333333" customWidth="1"/>
    <col min="16139" max="16139" width="13.6666666666667" customWidth="1"/>
    <col min="16140" max="16140" width="12.3333333333333" customWidth="1"/>
    <col min="16141" max="16141" width="12.1666666666667" customWidth="1"/>
  </cols>
  <sheetData>
    <row r="1" hidden="1" spans="5:8">
      <c r="E1" s="62"/>
      <c r="F1" s="62"/>
      <c r="G1" s="62"/>
      <c r="H1" s="62"/>
    </row>
    <row r="2" hidden="1" spans="5:8">
      <c r="E2" s="62"/>
      <c r="F2" s="62"/>
      <c r="G2" s="62"/>
      <c r="H2" s="62"/>
    </row>
    <row r="3" ht="12.75" spans="1:8">
      <c r="A3" s="63" t="s">
        <v>205</v>
      </c>
      <c r="B3" s="63"/>
      <c r="C3" s="63"/>
      <c r="D3" s="63"/>
      <c r="E3" s="62"/>
      <c r="F3" s="62"/>
      <c r="G3" s="62"/>
      <c r="H3" s="62"/>
    </row>
    <row r="4" ht="12.75" spans="1:4">
      <c r="A4" s="64" t="s">
        <v>206</v>
      </c>
      <c r="B4" s="64"/>
      <c r="C4" s="64"/>
      <c r="D4" s="63"/>
    </row>
    <row r="5" spans="1:2">
      <c r="A5" s="1" t="s">
        <v>3</v>
      </c>
      <c r="B5" s="1" t="s">
        <v>3</v>
      </c>
    </row>
    <row r="6" ht="38.25" spans="1:10">
      <c r="A6" s="65" t="s">
        <v>207</v>
      </c>
      <c r="B6" s="66" t="s">
        <v>208</v>
      </c>
      <c r="C6" s="66"/>
      <c r="D6" s="67" t="s">
        <v>209</v>
      </c>
      <c r="E6" s="68" t="s">
        <v>210</v>
      </c>
      <c r="F6" s="67" t="s">
        <v>211</v>
      </c>
      <c r="G6" s="67" t="s">
        <v>212</v>
      </c>
      <c r="H6" s="67" t="s">
        <v>213</v>
      </c>
      <c r="I6" s="67" t="s">
        <v>214</v>
      </c>
      <c r="J6" s="67" t="s">
        <v>215</v>
      </c>
    </row>
    <row r="7" ht="12.75" spans="1:10">
      <c r="A7" s="69">
        <v>1</v>
      </c>
      <c r="B7" s="69">
        <v>211</v>
      </c>
      <c r="C7" s="69" t="s">
        <v>216</v>
      </c>
      <c r="D7" s="70">
        <f>E7</f>
        <v>2335800</v>
      </c>
      <c r="E7" s="71">
        <f>F7+G7</f>
        <v>2335800</v>
      </c>
      <c r="F7" s="72">
        <v>809000</v>
      </c>
      <c r="G7" s="72">
        <v>1526800</v>
      </c>
      <c r="H7" s="73">
        <f>F7+G7</f>
        <v>2335800</v>
      </c>
      <c r="I7" s="84">
        <f>E7</f>
        <v>2335800</v>
      </c>
      <c r="J7" s="84">
        <f>I7</f>
        <v>2335800</v>
      </c>
    </row>
    <row r="8" ht="12.75" spans="1:10">
      <c r="A8" s="69">
        <v>2</v>
      </c>
      <c r="B8" s="69">
        <v>212</v>
      </c>
      <c r="C8" s="69" t="s">
        <v>217</v>
      </c>
      <c r="D8" s="70">
        <f>D9+D10+D11+D12</f>
        <v>3400</v>
      </c>
      <c r="E8" s="71">
        <f>E9+E10+E11+E12</f>
        <v>3400</v>
      </c>
      <c r="F8" s="71">
        <f>F9+F10+F11+F12</f>
        <v>0</v>
      </c>
      <c r="G8" s="71">
        <f>G9+G10+G11+G12</f>
        <v>3400</v>
      </c>
      <c r="H8" s="73">
        <f t="shared" ref="H8:H73" si="0">F8+G8</f>
        <v>3400</v>
      </c>
      <c r="I8" s="71">
        <f>I9+I10+I11+I12</f>
        <v>0</v>
      </c>
      <c r="J8" s="71">
        <f>J9+J10+J11+J12</f>
        <v>0</v>
      </c>
    </row>
    <row r="9" ht="12.75" spans="1:10">
      <c r="A9" s="66"/>
      <c r="B9" s="66"/>
      <c r="C9" s="74" t="s">
        <v>218</v>
      </c>
      <c r="D9" s="75">
        <f>E9</f>
        <v>600</v>
      </c>
      <c r="E9" s="76">
        <f>G9</f>
        <v>600</v>
      </c>
      <c r="F9" s="75"/>
      <c r="G9" s="75">
        <v>600</v>
      </c>
      <c r="H9" s="73">
        <f t="shared" si="0"/>
        <v>600</v>
      </c>
      <c r="I9" s="41">
        <v>0</v>
      </c>
      <c r="J9" s="41">
        <f>I9</f>
        <v>0</v>
      </c>
    </row>
    <row r="10" ht="12.75" spans="1:10">
      <c r="A10" s="66"/>
      <c r="B10" s="66"/>
      <c r="C10" s="74" t="s">
        <v>219</v>
      </c>
      <c r="D10" s="75">
        <f>E10</f>
        <v>0</v>
      </c>
      <c r="E10" s="76">
        <f>G10</f>
        <v>0</v>
      </c>
      <c r="F10" s="75"/>
      <c r="G10" s="75">
        <v>0</v>
      </c>
      <c r="H10" s="73">
        <f t="shared" si="0"/>
        <v>0</v>
      </c>
      <c r="I10" s="41">
        <f>E10</f>
        <v>0</v>
      </c>
      <c r="J10" s="41">
        <f>I10</f>
        <v>0</v>
      </c>
    </row>
    <row r="11" ht="12.75" spans="1:10">
      <c r="A11" s="66"/>
      <c r="B11" s="66"/>
      <c r="C11" s="66" t="s">
        <v>220</v>
      </c>
      <c r="D11" s="75">
        <f>E11</f>
        <v>2800</v>
      </c>
      <c r="E11" s="76">
        <f>G11</f>
        <v>2800</v>
      </c>
      <c r="F11" s="75"/>
      <c r="G11" s="75">
        <v>2800</v>
      </c>
      <c r="H11" s="73">
        <f t="shared" si="0"/>
        <v>2800</v>
      </c>
      <c r="I11" s="41">
        <v>0</v>
      </c>
      <c r="J11" s="41">
        <f>I11</f>
        <v>0</v>
      </c>
    </row>
    <row r="12" ht="12.75" spans="1:10">
      <c r="A12" s="66"/>
      <c r="B12" s="66"/>
      <c r="C12" s="66" t="s">
        <v>221</v>
      </c>
      <c r="D12" s="75">
        <f>E12</f>
        <v>0</v>
      </c>
      <c r="E12" s="76">
        <f>G12</f>
        <v>0</v>
      </c>
      <c r="F12" s="75"/>
      <c r="G12" s="75"/>
      <c r="H12" s="73">
        <f t="shared" si="0"/>
        <v>0</v>
      </c>
      <c r="I12" s="41">
        <f>E12</f>
        <v>0</v>
      </c>
      <c r="J12" s="41">
        <f>I12</f>
        <v>0</v>
      </c>
    </row>
    <row r="13" ht="12.75" spans="1:11">
      <c r="A13" s="69">
        <v>3</v>
      </c>
      <c r="B13" s="69">
        <v>213</v>
      </c>
      <c r="C13" s="69" t="s">
        <v>222</v>
      </c>
      <c r="D13" s="70">
        <f>E13</f>
        <v>703300</v>
      </c>
      <c r="E13" s="71">
        <f>F13+G13</f>
        <v>703300</v>
      </c>
      <c r="F13" s="72">
        <v>244300</v>
      </c>
      <c r="G13" s="72">
        <v>459000</v>
      </c>
      <c r="H13" s="73">
        <f t="shared" si="0"/>
        <v>703300</v>
      </c>
      <c r="I13" s="84">
        <f>E13</f>
        <v>703300</v>
      </c>
      <c r="J13" s="84">
        <f>I13</f>
        <v>703300</v>
      </c>
      <c r="K13" s="60"/>
    </row>
    <row r="14" ht="12.75" spans="1:10">
      <c r="A14" s="69">
        <v>4</v>
      </c>
      <c r="B14" s="69">
        <v>221</v>
      </c>
      <c r="C14" s="69" t="s">
        <v>223</v>
      </c>
      <c r="D14" s="70">
        <f>D15+D16</f>
        <v>9500</v>
      </c>
      <c r="E14" s="71">
        <f>E15+E16+E17</f>
        <v>9500</v>
      </c>
      <c r="F14" s="71">
        <f>F15+F16+F17</f>
        <v>0</v>
      </c>
      <c r="G14" s="71">
        <f>G15+G16+G17</f>
        <v>9500</v>
      </c>
      <c r="H14" s="73">
        <f t="shared" si="0"/>
        <v>9500</v>
      </c>
      <c r="I14" s="71">
        <f>I15+I16+I17</f>
        <v>0</v>
      </c>
      <c r="J14" s="71">
        <f>J15+J16+J17</f>
        <v>0</v>
      </c>
    </row>
    <row r="15" ht="12.75" spans="1:10">
      <c r="A15" s="66"/>
      <c r="B15" s="66"/>
      <c r="C15" s="74" t="s">
        <v>224</v>
      </c>
      <c r="D15" s="75">
        <v>0</v>
      </c>
      <c r="E15" s="76">
        <f>F15+G15</f>
        <v>0</v>
      </c>
      <c r="F15" s="75">
        <v>0</v>
      </c>
      <c r="G15" s="75">
        <v>0</v>
      </c>
      <c r="H15" s="73">
        <f t="shared" si="0"/>
        <v>0</v>
      </c>
      <c r="I15" s="41">
        <f t="shared" ref="I15:I20" si="1">E15</f>
        <v>0</v>
      </c>
      <c r="J15" s="41">
        <f t="shared" ref="J15:J20" si="2">I15</f>
        <v>0</v>
      </c>
    </row>
    <row r="16" ht="12.75" spans="1:10">
      <c r="A16" s="66"/>
      <c r="B16" s="66"/>
      <c r="C16" s="74" t="s">
        <v>225</v>
      </c>
      <c r="D16" s="75">
        <v>9500</v>
      </c>
      <c r="E16" s="76">
        <f>F16+G16</f>
        <v>9500</v>
      </c>
      <c r="F16" s="75">
        <v>0</v>
      </c>
      <c r="G16" s="75">
        <v>9500</v>
      </c>
      <c r="H16" s="73">
        <f t="shared" si="0"/>
        <v>9500</v>
      </c>
      <c r="I16" s="41">
        <v>0</v>
      </c>
      <c r="J16" s="41">
        <f t="shared" si="2"/>
        <v>0</v>
      </c>
    </row>
    <row r="17" ht="12.75" spans="1:10">
      <c r="A17" s="66"/>
      <c r="B17" s="66"/>
      <c r="C17" s="66" t="s">
        <v>226</v>
      </c>
      <c r="D17" s="75">
        <f>E17</f>
        <v>0</v>
      </c>
      <c r="E17" s="76">
        <v>0</v>
      </c>
      <c r="F17" s="75"/>
      <c r="G17" s="75"/>
      <c r="H17" s="73">
        <f t="shared" si="0"/>
        <v>0</v>
      </c>
      <c r="I17" s="41">
        <f t="shared" si="1"/>
        <v>0</v>
      </c>
      <c r="J17" s="41">
        <f t="shared" si="2"/>
        <v>0</v>
      </c>
    </row>
    <row r="18" ht="12.75" hidden="1" spans="1:10">
      <c r="A18" s="69">
        <v>5</v>
      </c>
      <c r="B18" s="69">
        <v>222</v>
      </c>
      <c r="C18" s="69" t="s">
        <v>227</v>
      </c>
      <c r="D18" s="70">
        <f>D19+D20</f>
        <v>0</v>
      </c>
      <c r="E18" s="71">
        <v>0</v>
      </c>
      <c r="F18" s="70"/>
      <c r="G18" s="70"/>
      <c r="H18" s="73">
        <f t="shared" si="0"/>
        <v>0</v>
      </c>
      <c r="I18" s="41">
        <f t="shared" si="1"/>
        <v>0</v>
      </c>
      <c r="J18" s="41">
        <f t="shared" si="2"/>
        <v>0</v>
      </c>
    </row>
    <row r="19" ht="12.75" hidden="1" spans="1:10">
      <c r="A19" s="66"/>
      <c r="B19" s="66"/>
      <c r="C19" s="74" t="s">
        <v>228</v>
      </c>
      <c r="D19" s="75">
        <v>0</v>
      </c>
      <c r="E19" s="76">
        <v>0</v>
      </c>
      <c r="F19" s="75"/>
      <c r="G19" s="75"/>
      <c r="H19" s="73">
        <f t="shared" si="0"/>
        <v>0</v>
      </c>
      <c r="I19" s="41">
        <f t="shared" si="1"/>
        <v>0</v>
      </c>
      <c r="J19" s="41">
        <f t="shared" si="2"/>
        <v>0</v>
      </c>
    </row>
    <row r="20" ht="12.75" hidden="1" spans="1:10">
      <c r="A20" s="66"/>
      <c r="B20" s="66"/>
      <c r="C20" s="66" t="s">
        <v>229</v>
      </c>
      <c r="D20" s="75"/>
      <c r="E20" s="76">
        <v>0</v>
      </c>
      <c r="F20" s="75"/>
      <c r="G20" s="75"/>
      <c r="H20" s="73">
        <f t="shared" si="0"/>
        <v>0</v>
      </c>
      <c r="I20" s="41">
        <f t="shared" si="1"/>
        <v>0</v>
      </c>
      <c r="J20" s="41">
        <f t="shared" si="2"/>
        <v>0</v>
      </c>
    </row>
    <row r="21" ht="12.75" spans="1:10">
      <c r="A21" s="69">
        <v>5</v>
      </c>
      <c r="B21" s="69">
        <v>223</v>
      </c>
      <c r="C21" s="69" t="s">
        <v>230</v>
      </c>
      <c r="D21" s="70">
        <f>SUM(D22:D27)</f>
        <v>260400</v>
      </c>
      <c r="E21" s="71">
        <f>SUM(E22:E27)</f>
        <v>260400</v>
      </c>
      <c r="F21" s="71">
        <f>SUM(F22:F27)</f>
        <v>0</v>
      </c>
      <c r="G21" s="71">
        <f>SUM(G22:G27)</f>
        <v>260400</v>
      </c>
      <c r="H21" s="73">
        <f t="shared" si="0"/>
        <v>260400</v>
      </c>
      <c r="I21" s="71">
        <f>SUM(I22:I27)</f>
        <v>260400</v>
      </c>
      <c r="J21" s="71">
        <f>SUM(J22:J27)</f>
        <v>260400</v>
      </c>
    </row>
    <row r="22" ht="12.75" spans="1:10">
      <c r="A22" s="66"/>
      <c r="B22" s="66"/>
      <c r="C22" s="66" t="s">
        <v>231</v>
      </c>
      <c r="D22" s="75">
        <f t="shared" ref="D22:D27" si="3">E22</f>
        <v>0</v>
      </c>
      <c r="E22" s="76">
        <f>F22+G22</f>
        <v>0</v>
      </c>
      <c r="F22" s="75"/>
      <c r="G22" s="75">
        <v>0</v>
      </c>
      <c r="H22" s="73">
        <f t="shared" si="0"/>
        <v>0</v>
      </c>
      <c r="I22" s="41">
        <f t="shared" ref="I22:I27" si="4">E22</f>
        <v>0</v>
      </c>
      <c r="J22" s="41">
        <f t="shared" ref="J22:J27" si="5">I22</f>
        <v>0</v>
      </c>
    </row>
    <row r="23" ht="12.75" spans="1:10">
      <c r="A23" s="66"/>
      <c r="B23" s="66"/>
      <c r="C23" s="74" t="s">
        <v>232</v>
      </c>
      <c r="D23" s="75">
        <f t="shared" si="3"/>
        <v>30400</v>
      </c>
      <c r="E23" s="76">
        <f t="shared" ref="E23:E39" si="6">F23+G23</f>
        <v>30400</v>
      </c>
      <c r="F23" s="75"/>
      <c r="G23" s="75">
        <v>30400</v>
      </c>
      <c r="H23" s="73">
        <f t="shared" si="0"/>
        <v>30400</v>
      </c>
      <c r="I23" s="41">
        <f t="shared" si="4"/>
        <v>30400</v>
      </c>
      <c r="J23" s="41">
        <f t="shared" si="5"/>
        <v>30400</v>
      </c>
    </row>
    <row r="24" ht="12.75" spans="1:10">
      <c r="A24" s="66"/>
      <c r="B24" s="66"/>
      <c r="C24" s="74" t="s">
        <v>233</v>
      </c>
      <c r="D24" s="75">
        <f t="shared" si="3"/>
        <v>10800</v>
      </c>
      <c r="E24" s="76">
        <f t="shared" si="6"/>
        <v>10800</v>
      </c>
      <c r="F24" s="75"/>
      <c r="G24" s="75">
        <v>10800</v>
      </c>
      <c r="H24" s="73">
        <f t="shared" si="0"/>
        <v>10800</v>
      </c>
      <c r="I24" s="41">
        <f t="shared" si="4"/>
        <v>10800</v>
      </c>
      <c r="J24" s="41">
        <f t="shared" si="5"/>
        <v>10800</v>
      </c>
    </row>
    <row r="25" ht="12.75" spans="1:10">
      <c r="A25" s="66"/>
      <c r="B25" s="66"/>
      <c r="C25" s="66" t="s">
        <v>234</v>
      </c>
      <c r="D25" s="75">
        <f t="shared" si="3"/>
        <v>0</v>
      </c>
      <c r="E25" s="76">
        <f t="shared" si="6"/>
        <v>0</v>
      </c>
      <c r="F25" s="75"/>
      <c r="G25" s="75">
        <v>0</v>
      </c>
      <c r="H25" s="73">
        <f t="shared" si="0"/>
        <v>0</v>
      </c>
      <c r="I25" s="41">
        <f t="shared" si="4"/>
        <v>0</v>
      </c>
      <c r="J25" s="41">
        <f t="shared" si="5"/>
        <v>0</v>
      </c>
    </row>
    <row r="26" ht="12.75" spans="1:10">
      <c r="A26" s="66"/>
      <c r="B26" s="66"/>
      <c r="C26" s="74" t="s">
        <v>235</v>
      </c>
      <c r="D26" s="75">
        <f t="shared" si="3"/>
        <v>19000</v>
      </c>
      <c r="E26" s="76">
        <f t="shared" si="6"/>
        <v>19000</v>
      </c>
      <c r="F26" s="75"/>
      <c r="G26" s="75">
        <v>19000</v>
      </c>
      <c r="H26" s="73">
        <f t="shared" si="0"/>
        <v>19000</v>
      </c>
      <c r="I26" s="41">
        <f t="shared" si="4"/>
        <v>19000</v>
      </c>
      <c r="J26" s="41">
        <f t="shared" si="5"/>
        <v>19000</v>
      </c>
    </row>
    <row r="27" ht="12.75" spans="1:10">
      <c r="A27" s="66"/>
      <c r="B27" s="66"/>
      <c r="C27" s="74" t="s">
        <v>236</v>
      </c>
      <c r="D27" s="75">
        <f t="shared" si="3"/>
        <v>200200</v>
      </c>
      <c r="E27" s="76">
        <f t="shared" si="6"/>
        <v>200200</v>
      </c>
      <c r="F27" s="75"/>
      <c r="G27" s="75">
        <v>200200</v>
      </c>
      <c r="H27" s="73">
        <f t="shared" si="0"/>
        <v>200200</v>
      </c>
      <c r="I27" s="41">
        <f t="shared" si="4"/>
        <v>200200</v>
      </c>
      <c r="J27" s="41">
        <f t="shared" si="5"/>
        <v>200200</v>
      </c>
    </row>
    <row r="28" ht="12.75" spans="1:10">
      <c r="A28" s="69">
        <v>6</v>
      </c>
      <c r="B28" s="69">
        <v>225</v>
      </c>
      <c r="C28" s="69" t="s">
        <v>237</v>
      </c>
      <c r="D28" s="70">
        <f>D29+D30+D31+D32+D33+D34+D36+D37+D38+D39+D35</f>
        <v>106500</v>
      </c>
      <c r="E28" s="71">
        <f>E29+E30+E31+E32+E33+E34+E36+E37+E38+E39+E35</f>
        <v>106500</v>
      </c>
      <c r="F28" s="71">
        <f>F29+F30+F31+F32+F33+F34+F36+F37+F38+F39</f>
        <v>0</v>
      </c>
      <c r="G28" s="71">
        <f>G29+G30+G31+G32+G33+G34+G36+G37+G38+G39+G35</f>
        <v>106500</v>
      </c>
      <c r="H28" s="71">
        <f>H29+H30+H31+H32+H33+H34+H36+H37+H38+H39+H35</f>
        <v>106500</v>
      </c>
      <c r="I28" s="71">
        <f>I29+I30+I31+I32+I33+I34+I36+I37+I38+I39+I35</f>
        <v>0</v>
      </c>
      <c r="J28" s="71">
        <f>J29+J30+J31+J32+J33+J34+J36+J37+J38+J39+J35</f>
        <v>0</v>
      </c>
    </row>
    <row r="29" ht="12.75" spans="1:10">
      <c r="A29" s="66"/>
      <c r="B29" s="66"/>
      <c r="C29" s="74" t="s">
        <v>238</v>
      </c>
      <c r="D29" s="75">
        <v>8200</v>
      </c>
      <c r="E29" s="76">
        <f t="shared" si="6"/>
        <v>8200</v>
      </c>
      <c r="F29" s="75"/>
      <c r="G29" s="73">
        <v>8200</v>
      </c>
      <c r="H29" s="73">
        <f t="shared" si="0"/>
        <v>8200</v>
      </c>
      <c r="I29" s="41">
        <v>0</v>
      </c>
      <c r="J29" s="41">
        <f>I29</f>
        <v>0</v>
      </c>
    </row>
    <row r="30" ht="12.75" spans="1:10">
      <c r="A30" s="66"/>
      <c r="B30" s="66"/>
      <c r="C30" s="66" t="s">
        <v>239</v>
      </c>
      <c r="D30" s="75">
        <v>0</v>
      </c>
      <c r="E30" s="76">
        <f t="shared" si="6"/>
        <v>0</v>
      </c>
      <c r="F30" s="75"/>
      <c r="G30" s="77"/>
      <c r="H30" s="73">
        <f t="shared" si="0"/>
        <v>0</v>
      </c>
      <c r="I30" s="41">
        <v>0</v>
      </c>
      <c r="J30" s="41">
        <f t="shared" ref="J30:J39" si="7">I30</f>
        <v>0</v>
      </c>
    </row>
    <row r="31" ht="12.75" spans="1:10">
      <c r="A31" s="66"/>
      <c r="B31" s="66"/>
      <c r="C31" s="74" t="s">
        <v>240</v>
      </c>
      <c r="D31" s="75">
        <v>6500</v>
      </c>
      <c r="E31" s="76">
        <f t="shared" si="6"/>
        <v>6500</v>
      </c>
      <c r="F31" s="75"/>
      <c r="G31" s="73">
        <v>6500</v>
      </c>
      <c r="H31" s="73">
        <f t="shared" si="0"/>
        <v>6500</v>
      </c>
      <c r="I31" s="41">
        <v>0</v>
      </c>
      <c r="J31" s="41">
        <f t="shared" si="7"/>
        <v>0</v>
      </c>
    </row>
    <row r="32" ht="12.75" spans="1:10">
      <c r="A32" s="66"/>
      <c r="B32" s="66"/>
      <c r="C32" s="78" t="s">
        <v>241</v>
      </c>
      <c r="D32" s="75">
        <v>0</v>
      </c>
      <c r="E32" s="76">
        <f t="shared" si="6"/>
        <v>0</v>
      </c>
      <c r="F32" s="75"/>
      <c r="G32" s="73">
        <v>0</v>
      </c>
      <c r="H32" s="73">
        <f t="shared" si="0"/>
        <v>0</v>
      </c>
      <c r="I32" s="41">
        <v>0</v>
      </c>
      <c r="J32" s="41">
        <f t="shared" si="7"/>
        <v>0</v>
      </c>
    </row>
    <row r="33" ht="12.75" spans="1:10">
      <c r="A33" s="66"/>
      <c r="B33" s="66"/>
      <c r="C33" s="74" t="s">
        <v>242</v>
      </c>
      <c r="D33" s="75">
        <v>4400</v>
      </c>
      <c r="E33" s="76">
        <f t="shared" si="6"/>
        <v>4400</v>
      </c>
      <c r="F33" s="75"/>
      <c r="G33" s="73">
        <v>4400</v>
      </c>
      <c r="H33" s="73">
        <f t="shared" si="0"/>
        <v>4400</v>
      </c>
      <c r="I33" s="41">
        <v>0</v>
      </c>
      <c r="J33" s="41">
        <f t="shared" si="7"/>
        <v>0</v>
      </c>
    </row>
    <row r="34" ht="12.75" spans="1:10">
      <c r="A34" s="66"/>
      <c r="B34" s="66"/>
      <c r="C34" s="74" t="s">
        <v>243</v>
      </c>
      <c r="D34" s="75">
        <v>10800</v>
      </c>
      <c r="E34" s="76">
        <f t="shared" si="6"/>
        <v>10800</v>
      </c>
      <c r="F34" s="75"/>
      <c r="G34" s="73">
        <v>10800</v>
      </c>
      <c r="H34" s="73">
        <f t="shared" si="0"/>
        <v>10800</v>
      </c>
      <c r="I34" s="41">
        <v>0</v>
      </c>
      <c r="J34" s="41">
        <f t="shared" si="7"/>
        <v>0</v>
      </c>
    </row>
    <row r="35" ht="12.75" spans="1:10">
      <c r="A35" s="66"/>
      <c r="B35" s="66"/>
      <c r="C35" s="66" t="s">
        <v>244</v>
      </c>
      <c r="D35" s="75">
        <v>0</v>
      </c>
      <c r="E35" s="76">
        <f t="shared" si="6"/>
        <v>0</v>
      </c>
      <c r="F35" s="75"/>
      <c r="G35" s="73">
        <v>0</v>
      </c>
      <c r="H35" s="73">
        <f t="shared" si="0"/>
        <v>0</v>
      </c>
      <c r="I35" s="41">
        <v>0</v>
      </c>
      <c r="J35" s="41">
        <f t="shared" si="7"/>
        <v>0</v>
      </c>
    </row>
    <row r="36" ht="12.75" spans="1:10">
      <c r="A36" s="66"/>
      <c r="B36" s="66"/>
      <c r="C36" s="74" t="s">
        <v>245</v>
      </c>
      <c r="D36" s="75">
        <v>27400</v>
      </c>
      <c r="E36" s="76">
        <f t="shared" si="6"/>
        <v>27400</v>
      </c>
      <c r="F36" s="79"/>
      <c r="G36" s="73">
        <v>27400</v>
      </c>
      <c r="H36" s="73">
        <f t="shared" si="0"/>
        <v>27400</v>
      </c>
      <c r="I36" s="41">
        <v>0</v>
      </c>
      <c r="J36" s="41">
        <f t="shared" si="7"/>
        <v>0</v>
      </c>
    </row>
    <row r="37" ht="12.75" spans="1:10">
      <c r="A37" s="66"/>
      <c r="B37" s="66"/>
      <c r="C37" s="74" t="s">
        <v>246</v>
      </c>
      <c r="D37" s="75">
        <v>0</v>
      </c>
      <c r="E37" s="76">
        <f t="shared" si="6"/>
        <v>0</v>
      </c>
      <c r="F37" s="75"/>
      <c r="G37" s="73">
        <v>0</v>
      </c>
      <c r="H37" s="73">
        <f t="shared" si="0"/>
        <v>0</v>
      </c>
      <c r="I37" s="41">
        <v>0</v>
      </c>
      <c r="J37" s="41">
        <f t="shared" si="7"/>
        <v>0</v>
      </c>
    </row>
    <row r="38" ht="25.5" spans="1:10">
      <c r="A38" s="66"/>
      <c r="B38" s="66"/>
      <c r="C38" s="65" t="s">
        <v>247</v>
      </c>
      <c r="D38" s="75">
        <v>34200</v>
      </c>
      <c r="E38" s="76">
        <f t="shared" si="6"/>
        <v>34200</v>
      </c>
      <c r="F38" s="75"/>
      <c r="G38" s="73">
        <v>34200</v>
      </c>
      <c r="H38" s="73">
        <f t="shared" si="0"/>
        <v>34200</v>
      </c>
      <c r="I38" s="41">
        <v>0</v>
      </c>
      <c r="J38" s="41">
        <f t="shared" si="7"/>
        <v>0</v>
      </c>
    </row>
    <row r="39" ht="12.75" spans="1:10">
      <c r="A39" s="66"/>
      <c r="B39" s="66"/>
      <c r="C39" s="66" t="s">
        <v>248</v>
      </c>
      <c r="D39" s="75">
        <v>15000</v>
      </c>
      <c r="E39" s="76">
        <f t="shared" si="6"/>
        <v>15000</v>
      </c>
      <c r="F39" s="75"/>
      <c r="G39" s="73">
        <v>15000</v>
      </c>
      <c r="H39" s="73">
        <f t="shared" si="0"/>
        <v>15000</v>
      </c>
      <c r="I39" s="41">
        <v>0</v>
      </c>
      <c r="J39" s="41">
        <f t="shared" si="7"/>
        <v>0</v>
      </c>
    </row>
    <row r="40" ht="12.75" spans="1:10">
      <c r="A40" s="69">
        <v>7</v>
      </c>
      <c r="B40" s="69">
        <v>226</v>
      </c>
      <c r="C40" s="69" t="s">
        <v>249</v>
      </c>
      <c r="D40" s="70">
        <f>SUM(D41:D50)</f>
        <v>686100</v>
      </c>
      <c r="E40" s="71">
        <f>SUM(E41:E50)</f>
        <v>686100</v>
      </c>
      <c r="F40" s="71">
        <f>SUM(F41:F50)</f>
        <v>0</v>
      </c>
      <c r="G40" s="71">
        <f>SUM(G41:G50)</f>
        <v>686100</v>
      </c>
      <c r="H40" s="73">
        <f t="shared" si="0"/>
        <v>686100</v>
      </c>
      <c r="I40" s="71">
        <f>SUM(I41:I50)</f>
        <v>0</v>
      </c>
      <c r="J40" s="71">
        <f>SUM(J41:J50)</f>
        <v>0</v>
      </c>
    </row>
    <row r="41" ht="12.75" spans="1:10">
      <c r="A41" s="69"/>
      <c r="B41" s="69"/>
      <c r="C41" s="65" t="s">
        <v>250</v>
      </c>
      <c r="D41" s="73">
        <v>25800</v>
      </c>
      <c r="E41" s="80">
        <f>F41+G41</f>
        <v>25800</v>
      </c>
      <c r="F41" s="73"/>
      <c r="G41" s="73">
        <v>25800</v>
      </c>
      <c r="H41" s="73">
        <f t="shared" si="0"/>
        <v>25800</v>
      </c>
      <c r="I41" s="41">
        <v>0</v>
      </c>
      <c r="J41" s="41">
        <f>I41</f>
        <v>0</v>
      </c>
    </row>
    <row r="42" ht="12.75" spans="1:10">
      <c r="A42" s="66"/>
      <c r="B42" s="66"/>
      <c r="C42" s="66" t="s">
        <v>251</v>
      </c>
      <c r="D42" s="73"/>
      <c r="E42" s="80">
        <f t="shared" ref="E42:E55" si="8">F42+G42</f>
        <v>0</v>
      </c>
      <c r="F42" s="75"/>
      <c r="G42" s="75"/>
      <c r="H42" s="73">
        <f t="shared" si="0"/>
        <v>0</v>
      </c>
      <c r="I42" s="41">
        <v>0</v>
      </c>
      <c r="J42" s="41">
        <f t="shared" ref="J42:J48" si="9">I42</f>
        <v>0</v>
      </c>
    </row>
    <row r="43" ht="12.75" spans="1:10">
      <c r="A43" s="66"/>
      <c r="B43" s="66"/>
      <c r="C43" s="74" t="s">
        <v>252</v>
      </c>
      <c r="D43" s="73">
        <v>2800</v>
      </c>
      <c r="E43" s="80">
        <f t="shared" si="8"/>
        <v>2800</v>
      </c>
      <c r="F43" s="75"/>
      <c r="G43" s="75">
        <v>2800</v>
      </c>
      <c r="H43" s="73">
        <f t="shared" si="0"/>
        <v>2800</v>
      </c>
      <c r="I43" s="41">
        <v>0</v>
      </c>
      <c r="J43" s="41">
        <f t="shared" si="9"/>
        <v>0</v>
      </c>
    </row>
    <row r="44" ht="12.75" spans="1:10">
      <c r="A44" s="66"/>
      <c r="B44" s="66"/>
      <c r="C44" s="66" t="s">
        <v>253</v>
      </c>
      <c r="D44" s="73"/>
      <c r="E44" s="80">
        <f t="shared" si="8"/>
        <v>0</v>
      </c>
      <c r="F44" s="75"/>
      <c r="G44" s="75"/>
      <c r="H44" s="73">
        <f t="shared" si="0"/>
        <v>0</v>
      </c>
      <c r="I44" s="41">
        <v>0</v>
      </c>
      <c r="J44" s="41">
        <f t="shared" si="9"/>
        <v>0</v>
      </c>
    </row>
    <row r="45" ht="12.75" spans="1:10">
      <c r="A45" s="66"/>
      <c r="B45" s="66"/>
      <c r="C45" s="74" t="s">
        <v>254</v>
      </c>
      <c r="D45" s="73">
        <v>20800</v>
      </c>
      <c r="E45" s="80">
        <f t="shared" si="8"/>
        <v>20800</v>
      </c>
      <c r="F45" s="75"/>
      <c r="G45" s="75">
        <v>20800</v>
      </c>
      <c r="H45" s="73">
        <f t="shared" si="0"/>
        <v>20800</v>
      </c>
      <c r="I45" s="41">
        <v>0</v>
      </c>
      <c r="J45" s="41">
        <f t="shared" si="9"/>
        <v>0</v>
      </c>
    </row>
    <row r="46" ht="12.75" spans="1:10">
      <c r="A46" s="81"/>
      <c r="B46" s="81"/>
      <c r="C46" s="65" t="s">
        <v>255</v>
      </c>
      <c r="D46" s="73">
        <v>14900</v>
      </c>
      <c r="E46" s="80">
        <f t="shared" si="8"/>
        <v>14900</v>
      </c>
      <c r="F46" s="75"/>
      <c r="G46" s="75">
        <v>14900</v>
      </c>
      <c r="H46" s="73">
        <f t="shared" si="0"/>
        <v>14900</v>
      </c>
      <c r="I46" s="41">
        <v>0</v>
      </c>
      <c r="J46" s="41">
        <f t="shared" si="9"/>
        <v>0</v>
      </c>
    </row>
    <row r="47" ht="12.75" spans="1:10">
      <c r="A47" s="66"/>
      <c r="B47" s="66"/>
      <c r="C47" s="65" t="s">
        <v>256</v>
      </c>
      <c r="D47" s="73">
        <v>15400</v>
      </c>
      <c r="E47" s="80">
        <f t="shared" si="8"/>
        <v>15400</v>
      </c>
      <c r="F47" s="79"/>
      <c r="G47" s="75">
        <v>15400</v>
      </c>
      <c r="H47" s="73">
        <f t="shared" si="0"/>
        <v>15400</v>
      </c>
      <c r="I47" s="41">
        <v>0</v>
      </c>
      <c r="J47" s="41">
        <f t="shared" si="9"/>
        <v>0</v>
      </c>
    </row>
    <row r="48" ht="12.75" spans="1:10">
      <c r="A48" s="66"/>
      <c r="B48" s="66"/>
      <c r="C48" s="66" t="s">
        <v>257</v>
      </c>
      <c r="D48" s="73">
        <v>76900</v>
      </c>
      <c r="E48" s="80">
        <f t="shared" si="8"/>
        <v>76900</v>
      </c>
      <c r="F48" s="79"/>
      <c r="G48" s="75">
        <v>76900</v>
      </c>
      <c r="H48" s="73">
        <f t="shared" si="0"/>
        <v>76900</v>
      </c>
      <c r="I48" s="41">
        <v>0</v>
      </c>
      <c r="J48" s="41">
        <f t="shared" si="9"/>
        <v>0</v>
      </c>
    </row>
    <row r="49" ht="38.25" spans="1:13">
      <c r="A49" s="66"/>
      <c r="B49" s="66"/>
      <c r="C49" s="65" t="s">
        <v>258</v>
      </c>
      <c r="D49" s="73">
        <v>86000</v>
      </c>
      <c r="E49" s="80">
        <f t="shared" si="8"/>
        <v>86000</v>
      </c>
      <c r="F49" s="79"/>
      <c r="G49" s="73">
        <v>86000</v>
      </c>
      <c r="H49" s="73">
        <v>58500</v>
      </c>
      <c r="I49" s="41">
        <v>0</v>
      </c>
      <c r="J49" s="41">
        <v>0</v>
      </c>
      <c r="K49" s="60"/>
      <c r="L49" s="60" t="s">
        <v>3</v>
      </c>
      <c r="M49" s="60"/>
    </row>
    <row r="50" ht="12.75" spans="1:11">
      <c r="A50" s="66"/>
      <c r="B50" s="66"/>
      <c r="C50" s="82" t="s">
        <v>259</v>
      </c>
      <c r="D50" s="73">
        <v>443500</v>
      </c>
      <c r="E50" s="80">
        <f t="shared" si="8"/>
        <v>443500</v>
      </c>
      <c r="F50" s="79"/>
      <c r="G50" s="75">
        <v>443500</v>
      </c>
      <c r="H50" s="73">
        <f t="shared" si="0"/>
        <v>443500</v>
      </c>
      <c r="I50" s="41">
        <v>0</v>
      </c>
      <c r="J50" s="41">
        <v>0</v>
      </c>
      <c r="K50" s="60"/>
    </row>
    <row r="51" ht="12.75" spans="1:10">
      <c r="A51" s="69">
        <v>8</v>
      </c>
      <c r="B51" s="69">
        <v>290</v>
      </c>
      <c r="C51" s="69" t="s">
        <v>260</v>
      </c>
      <c r="D51" s="70">
        <f>D52+D53+D54+D55</f>
        <v>15900</v>
      </c>
      <c r="E51" s="71">
        <f>E52+E53+E54+E55</f>
        <v>15900</v>
      </c>
      <c r="F51" s="71">
        <f>F52+F53+F54+F55</f>
        <v>0</v>
      </c>
      <c r="G51" s="71">
        <f>G52+G53+G54+G55</f>
        <v>15900</v>
      </c>
      <c r="H51" s="73">
        <f t="shared" si="0"/>
        <v>15900</v>
      </c>
      <c r="I51" s="71">
        <f>I52+I53+I54+I55</f>
        <v>0</v>
      </c>
      <c r="J51" s="71">
        <f>J52+J53+J54+J55</f>
        <v>0</v>
      </c>
    </row>
    <row r="52" ht="12.75" spans="1:10">
      <c r="A52" s="66"/>
      <c r="B52" s="66"/>
      <c r="C52" s="74" t="s">
        <v>261</v>
      </c>
      <c r="D52" s="75">
        <v>7700</v>
      </c>
      <c r="E52" s="80">
        <f t="shared" si="8"/>
        <v>7700</v>
      </c>
      <c r="F52" s="75"/>
      <c r="G52" s="75">
        <v>7700</v>
      </c>
      <c r="H52" s="73">
        <f t="shared" si="0"/>
        <v>7700</v>
      </c>
      <c r="I52" s="41">
        <v>0</v>
      </c>
      <c r="J52" s="41">
        <f>I52</f>
        <v>0</v>
      </c>
    </row>
    <row r="53" ht="12.75" spans="1:10">
      <c r="A53" s="66"/>
      <c r="B53" s="66"/>
      <c r="C53" s="74" t="s">
        <v>262</v>
      </c>
      <c r="D53" s="75">
        <v>0</v>
      </c>
      <c r="E53" s="80">
        <f t="shared" si="8"/>
        <v>0</v>
      </c>
      <c r="F53" s="75"/>
      <c r="G53" s="75">
        <v>0</v>
      </c>
      <c r="H53" s="73">
        <f t="shared" si="0"/>
        <v>0</v>
      </c>
      <c r="I53" s="41">
        <f>E53</f>
        <v>0</v>
      </c>
      <c r="J53" s="41">
        <f>I53</f>
        <v>0</v>
      </c>
    </row>
    <row r="54" ht="12.75" spans="1:10">
      <c r="A54" s="66"/>
      <c r="B54" s="66"/>
      <c r="C54" s="66" t="s">
        <v>263</v>
      </c>
      <c r="D54" s="75">
        <v>0</v>
      </c>
      <c r="E54" s="80">
        <f t="shared" si="8"/>
        <v>0</v>
      </c>
      <c r="F54" s="75"/>
      <c r="G54" s="75">
        <v>0</v>
      </c>
      <c r="H54" s="73">
        <f t="shared" si="0"/>
        <v>0</v>
      </c>
      <c r="I54" s="41">
        <f>E54</f>
        <v>0</v>
      </c>
      <c r="J54" s="41">
        <f>I54</f>
        <v>0</v>
      </c>
    </row>
    <row r="55" ht="12.75" spans="1:10">
      <c r="A55" s="66"/>
      <c r="B55" s="66"/>
      <c r="C55" s="66" t="s">
        <v>264</v>
      </c>
      <c r="D55" s="75">
        <v>8200</v>
      </c>
      <c r="E55" s="80">
        <f t="shared" si="8"/>
        <v>8200</v>
      </c>
      <c r="F55" s="79"/>
      <c r="G55" s="75">
        <v>8200</v>
      </c>
      <c r="H55" s="73">
        <f t="shared" si="0"/>
        <v>8200</v>
      </c>
      <c r="I55" s="41">
        <v>0</v>
      </c>
      <c r="J55" s="41">
        <v>0</v>
      </c>
    </row>
    <row r="56" ht="12.75" spans="1:10">
      <c r="A56" s="69">
        <v>9</v>
      </c>
      <c r="B56" s="69">
        <v>310</v>
      </c>
      <c r="C56" s="69" t="s">
        <v>265</v>
      </c>
      <c r="D56" s="70">
        <f>D57+D58+D59</f>
        <v>0</v>
      </c>
      <c r="E56" s="71">
        <f>E57+E58+E59</f>
        <v>0</v>
      </c>
      <c r="F56" s="71">
        <f>F57+F58+F59</f>
        <v>0</v>
      </c>
      <c r="G56" s="71">
        <f>G57+G58+G59</f>
        <v>0</v>
      </c>
      <c r="H56" s="73">
        <f t="shared" si="0"/>
        <v>0</v>
      </c>
      <c r="I56" s="71">
        <f>I57+I58+I59</f>
        <v>0</v>
      </c>
      <c r="J56" s="71">
        <f>J57+J58+J59</f>
        <v>0</v>
      </c>
    </row>
    <row r="57" ht="79.5" hidden="1" customHeight="1" spans="1:10">
      <c r="A57" s="66"/>
      <c r="B57" s="66"/>
      <c r="C57" s="83" t="s">
        <v>266</v>
      </c>
      <c r="D57" s="75">
        <v>0</v>
      </c>
      <c r="E57" s="76">
        <v>0</v>
      </c>
      <c r="F57" s="75"/>
      <c r="G57" s="75"/>
      <c r="H57" s="73">
        <f t="shared" si="0"/>
        <v>0</v>
      </c>
      <c r="I57" s="41">
        <f>E57*97.68%</f>
        <v>0</v>
      </c>
      <c r="J57" s="41">
        <f>E57*94.46%</f>
        <v>0</v>
      </c>
    </row>
    <row r="58" ht="12.75" hidden="1" spans="1:10">
      <c r="A58" s="66"/>
      <c r="B58" s="66"/>
      <c r="C58" s="82" t="s">
        <v>267</v>
      </c>
      <c r="D58" s="75">
        <v>0</v>
      </c>
      <c r="E58" s="76">
        <v>0</v>
      </c>
      <c r="F58" s="75"/>
      <c r="G58" s="75"/>
      <c r="H58" s="73">
        <f t="shared" si="0"/>
        <v>0</v>
      </c>
      <c r="I58" s="41">
        <f>E58*97.68%</f>
        <v>0</v>
      </c>
      <c r="J58" s="41">
        <f>E58*94.46%</f>
        <v>0</v>
      </c>
    </row>
    <row r="59" ht="12.75" hidden="1" spans="1:10">
      <c r="A59" s="66"/>
      <c r="B59" s="66"/>
      <c r="C59" s="82" t="s">
        <v>268</v>
      </c>
      <c r="D59" s="75">
        <v>0</v>
      </c>
      <c r="E59" s="76">
        <v>0</v>
      </c>
      <c r="F59" s="75"/>
      <c r="G59" s="75"/>
      <c r="H59" s="73">
        <f t="shared" si="0"/>
        <v>0</v>
      </c>
      <c r="I59" s="41">
        <f>E59*97.68%</f>
        <v>0</v>
      </c>
      <c r="J59" s="41">
        <f>E59*94.46%</f>
        <v>0</v>
      </c>
    </row>
    <row r="60" ht="12.75" spans="1:10">
      <c r="A60" s="69">
        <v>10</v>
      </c>
      <c r="B60" s="69">
        <v>340</v>
      </c>
      <c r="C60" s="69" t="s">
        <v>269</v>
      </c>
      <c r="D60" s="70">
        <f>D61+D62+D63+D64+D65+D66+D67+D68+D69+D70</f>
        <v>40900</v>
      </c>
      <c r="E60" s="71">
        <f>E61+E62+E63+E64+E65+E66+E67+E68+E69+E70</f>
        <v>0</v>
      </c>
      <c r="F60" s="71">
        <f>F61+F62+F63+F64+F65+F66+F67+F68+F69+F70</f>
        <v>0</v>
      </c>
      <c r="G60" s="71">
        <f>G61+G62+G63+G64+G65+G66+G67+G68+G69+G70</f>
        <v>0</v>
      </c>
      <c r="H60" s="73">
        <f t="shared" si="0"/>
        <v>0</v>
      </c>
      <c r="I60" s="71">
        <f>I61+I62+I63+I64+I65+I66+I67+I68+I69+I70</f>
        <v>0</v>
      </c>
      <c r="J60" s="71">
        <f>J61+J62+J63+J64+J65+J66+J67+J68+J69+J70</f>
        <v>0</v>
      </c>
    </row>
    <row r="61" ht="12.75" spans="1:10">
      <c r="A61" s="69"/>
      <c r="B61" s="69"/>
      <c r="C61" s="74" t="s">
        <v>270</v>
      </c>
      <c r="D61" s="73">
        <v>2100</v>
      </c>
      <c r="E61" s="80">
        <f>F61+G61</f>
        <v>0</v>
      </c>
      <c r="F61" s="73"/>
      <c r="G61" s="73"/>
      <c r="H61" s="73">
        <f t="shared" si="0"/>
        <v>0</v>
      </c>
      <c r="I61" s="41">
        <v>0</v>
      </c>
      <c r="J61" s="41">
        <f>I61</f>
        <v>0</v>
      </c>
    </row>
    <row r="62" ht="12.75" spans="1:10">
      <c r="A62" s="69"/>
      <c r="B62" s="69"/>
      <c r="C62" s="74" t="s">
        <v>271</v>
      </c>
      <c r="D62" s="73">
        <v>4000</v>
      </c>
      <c r="E62" s="80">
        <f t="shared" ref="E62:E69" si="10">F62+G62</f>
        <v>0</v>
      </c>
      <c r="F62" s="73"/>
      <c r="G62" s="73"/>
      <c r="H62" s="73">
        <f t="shared" si="0"/>
        <v>0</v>
      </c>
      <c r="I62" s="41">
        <v>0</v>
      </c>
      <c r="J62" s="41">
        <f t="shared" ref="J62:J70" si="11">I62</f>
        <v>0</v>
      </c>
    </row>
    <row r="63" ht="12.75" spans="1:10">
      <c r="A63" s="69"/>
      <c r="B63" s="69"/>
      <c r="C63" s="74" t="s">
        <v>272</v>
      </c>
      <c r="D63" s="73">
        <v>6300</v>
      </c>
      <c r="E63" s="80">
        <f t="shared" si="10"/>
        <v>0</v>
      </c>
      <c r="F63" s="73"/>
      <c r="G63" s="73"/>
      <c r="H63" s="73">
        <f t="shared" si="0"/>
        <v>0</v>
      </c>
      <c r="I63" s="41">
        <v>0</v>
      </c>
      <c r="J63" s="41">
        <f t="shared" si="11"/>
        <v>0</v>
      </c>
    </row>
    <row r="64" ht="12.75" spans="1:10">
      <c r="A64" s="69"/>
      <c r="B64" s="69"/>
      <c r="C64" s="74" t="s">
        <v>273</v>
      </c>
      <c r="D64" s="73">
        <v>4300</v>
      </c>
      <c r="E64" s="80">
        <f t="shared" si="10"/>
        <v>0</v>
      </c>
      <c r="F64" s="73"/>
      <c r="G64" s="73"/>
      <c r="H64" s="73">
        <f t="shared" si="0"/>
        <v>0</v>
      </c>
      <c r="I64" s="41">
        <v>0</v>
      </c>
      <c r="J64" s="41">
        <f t="shared" si="11"/>
        <v>0</v>
      </c>
    </row>
    <row r="65" ht="12.75" spans="1:10">
      <c r="A65" s="69"/>
      <c r="B65" s="69"/>
      <c r="C65" s="74" t="s">
        <v>274</v>
      </c>
      <c r="D65" s="73">
        <v>5500</v>
      </c>
      <c r="E65" s="80">
        <f t="shared" si="10"/>
        <v>0</v>
      </c>
      <c r="F65" s="73"/>
      <c r="G65" s="73"/>
      <c r="H65" s="73">
        <f t="shared" si="0"/>
        <v>0</v>
      </c>
      <c r="I65" s="41">
        <v>0</v>
      </c>
      <c r="J65" s="41">
        <f t="shared" si="11"/>
        <v>0</v>
      </c>
    </row>
    <row r="66" ht="12.75" spans="1:10">
      <c r="A66" s="69"/>
      <c r="B66" s="69"/>
      <c r="C66" s="74" t="s">
        <v>275</v>
      </c>
      <c r="D66" s="73">
        <v>5500</v>
      </c>
      <c r="E66" s="80">
        <f t="shared" si="10"/>
        <v>0</v>
      </c>
      <c r="F66" s="73"/>
      <c r="G66" s="73"/>
      <c r="H66" s="73">
        <f t="shared" si="0"/>
        <v>0</v>
      </c>
      <c r="I66" s="41">
        <v>0</v>
      </c>
      <c r="J66" s="41">
        <f t="shared" si="11"/>
        <v>0</v>
      </c>
    </row>
    <row r="67" ht="25.5" spans="1:10">
      <c r="A67" s="66"/>
      <c r="B67" s="66"/>
      <c r="C67" s="65" t="s">
        <v>276</v>
      </c>
      <c r="D67" s="75">
        <v>0</v>
      </c>
      <c r="E67" s="80">
        <f t="shared" si="10"/>
        <v>0</v>
      </c>
      <c r="F67" s="75"/>
      <c r="G67" s="73"/>
      <c r="H67" s="73">
        <f t="shared" si="0"/>
        <v>0</v>
      </c>
      <c r="I67" s="41">
        <v>0</v>
      </c>
      <c r="J67" s="41">
        <f t="shared" si="11"/>
        <v>0</v>
      </c>
    </row>
    <row r="68" ht="38.25" spans="1:10">
      <c r="A68" s="66"/>
      <c r="B68" s="66"/>
      <c r="C68" s="85" t="s">
        <v>277</v>
      </c>
      <c r="D68" s="75">
        <v>13200</v>
      </c>
      <c r="E68" s="80">
        <f t="shared" si="10"/>
        <v>0</v>
      </c>
      <c r="F68" s="75"/>
      <c r="G68" s="73"/>
      <c r="H68" s="73">
        <f t="shared" si="0"/>
        <v>0</v>
      </c>
      <c r="I68" s="41">
        <v>0</v>
      </c>
      <c r="J68" s="41">
        <f t="shared" si="11"/>
        <v>0</v>
      </c>
    </row>
    <row r="69" ht="12.75" spans="1:10">
      <c r="A69" s="66"/>
      <c r="B69" s="66"/>
      <c r="C69" s="74" t="s">
        <v>278</v>
      </c>
      <c r="D69" s="75">
        <v>0</v>
      </c>
      <c r="E69" s="80">
        <f t="shared" si="10"/>
        <v>0</v>
      </c>
      <c r="F69" s="75">
        <v>0</v>
      </c>
      <c r="G69" s="73">
        <v>0</v>
      </c>
      <c r="H69" s="73">
        <f t="shared" si="0"/>
        <v>0</v>
      </c>
      <c r="I69" s="41">
        <v>0</v>
      </c>
      <c r="J69" s="41">
        <v>0</v>
      </c>
    </row>
    <row r="70" ht="12.75" spans="1:10">
      <c r="A70" s="66"/>
      <c r="B70" s="66"/>
      <c r="C70" s="66" t="s">
        <v>279</v>
      </c>
      <c r="D70" s="75">
        <v>0</v>
      </c>
      <c r="E70" s="76">
        <v>0</v>
      </c>
      <c r="F70" s="75"/>
      <c r="G70" s="73">
        <v>0</v>
      </c>
      <c r="H70" s="73">
        <f t="shared" si="0"/>
        <v>0</v>
      </c>
      <c r="I70" s="41">
        <f>E70</f>
        <v>0</v>
      </c>
      <c r="J70" s="41">
        <f t="shared" si="11"/>
        <v>0</v>
      </c>
    </row>
    <row r="71" ht="12.75" spans="1:10">
      <c r="A71" s="69"/>
      <c r="B71" s="69"/>
      <c r="C71" s="66" t="s">
        <v>280</v>
      </c>
      <c r="D71" s="70">
        <f>D60+D56+D51+D40+D28+D21+D18+D14+D13+D8+D7</f>
        <v>4161800</v>
      </c>
      <c r="E71" s="71">
        <f>E60+E56+E51+E40+E28+E21+E18+E14+E13+E8+E7</f>
        <v>4120900</v>
      </c>
      <c r="F71" s="71">
        <f>F60+F56+F51+F40+F28+F21+F18+F14+F13+F8+F7</f>
        <v>1053300</v>
      </c>
      <c r="G71" s="71">
        <f>G60+G56+G51+G40+G28+G21+G18+G14+G13+G8+G7</f>
        <v>3067600</v>
      </c>
      <c r="H71" s="73">
        <f t="shared" si="0"/>
        <v>4120900</v>
      </c>
      <c r="I71" s="71">
        <f>I60+I56+I51+I40+I28+I21+I18+I14+I13+I8+I7</f>
        <v>3299500</v>
      </c>
      <c r="J71" s="71">
        <f>J60+J56+J51+J40+J28+J21+J18+J14+J13+J8+J7</f>
        <v>3299500</v>
      </c>
    </row>
    <row r="72" ht="12.75" spans="1:10">
      <c r="A72" s="66"/>
      <c r="B72" s="66"/>
      <c r="C72" s="74"/>
      <c r="D72" s="75"/>
      <c r="E72" s="76"/>
      <c r="F72" s="75"/>
      <c r="G72" s="75"/>
      <c r="H72" s="73">
        <f t="shared" si="0"/>
        <v>0</v>
      </c>
      <c r="I72" s="41"/>
      <c r="J72" s="41"/>
    </row>
    <row r="73" ht="12.75" spans="1:10">
      <c r="A73" s="66"/>
      <c r="B73" s="66"/>
      <c r="C73" s="69" t="s">
        <v>281</v>
      </c>
      <c r="D73" s="70">
        <f>SUM(D71:D72)</f>
        <v>4161800</v>
      </c>
      <c r="E73" s="71">
        <f>SUM(E71:E72)</f>
        <v>4120900</v>
      </c>
      <c r="F73" s="71">
        <f>SUM(F71:F72)</f>
        <v>1053300</v>
      </c>
      <c r="G73" s="71">
        <f>SUM(G71:G72)</f>
        <v>3067600</v>
      </c>
      <c r="H73" s="73">
        <f t="shared" si="0"/>
        <v>4120900</v>
      </c>
      <c r="I73" s="71">
        <f>SUM(I71:I72)</f>
        <v>3299500</v>
      </c>
      <c r="J73" s="71">
        <f>SUM(J71:J72)</f>
        <v>3299500</v>
      </c>
    </row>
    <row r="74" ht="12.75" spans="1:10">
      <c r="A74" s="62"/>
      <c r="B74" s="62"/>
      <c r="C74" s="86"/>
      <c r="D74" s="87"/>
      <c r="E74" s="88"/>
      <c r="F74" s="88"/>
      <c r="G74" s="88"/>
      <c r="H74" s="88"/>
      <c r="I74" s="91"/>
      <c r="J74" s="91"/>
    </row>
    <row r="75" spans="4:4">
      <c r="D75" s="89"/>
    </row>
    <row r="76" ht="12.75" spans="1:8">
      <c r="A76" s="30" t="s">
        <v>282</v>
      </c>
      <c r="B76" s="90"/>
      <c r="C76" s="90"/>
      <c r="D76" s="90"/>
      <c r="E76" s="90"/>
      <c r="F76" s="90"/>
      <c r="G76" s="90"/>
      <c r="H76" s="90"/>
    </row>
  </sheetData>
  <mergeCells count="2">
    <mergeCell ref="A4:C4"/>
    <mergeCell ref="A76:E76"/>
  </mergeCells>
  <pageMargins left="0.708661417322835" right="0.708661417322835" top="0.748031496062992" bottom="0.748031496062992" header="0.31496062992126" footer="0.31496062992126"/>
  <pageSetup paperSize="9" scale="6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50"/>
  <sheetViews>
    <sheetView topLeftCell="A2" workbookViewId="0">
      <selection activeCell="A11" sqref="A11"/>
    </sheetView>
  </sheetViews>
  <sheetFormatPr defaultColWidth="9" defaultRowHeight="11.25"/>
  <cols>
    <col min="1" max="1" width="92.8333333333333" customWidth="1"/>
    <col min="2" max="2" width="12.5" customWidth="1"/>
    <col min="3" max="3" width="8.5" customWidth="1"/>
    <col min="4" max="4" width="14" hidden="1" customWidth="1"/>
    <col min="5" max="5" width="13.3333333333333" hidden="1" customWidth="1"/>
    <col min="6" max="6" width="11.3333333333333" hidden="1" customWidth="1"/>
    <col min="7" max="8" width="12.8333333333333" hidden="1" customWidth="1"/>
    <col min="9" max="10" width="11.3333333333333" hidden="1" customWidth="1"/>
    <col min="11" max="11" width="13.3333333333333" hidden="1" customWidth="1"/>
    <col min="12" max="12" width="11.8333333333333" hidden="1" customWidth="1"/>
    <col min="13" max="13" width="11" hidden="1" customWidth="1"/>
    <col min="14" max="14" width="12.3333333333333" hidden="1" customWidth="1"/>
    <col min="15" max="15" width="12" hidden="1" customWidth="1"/>
    <col min="16" max="16" width="11.5" hidden="1" customWidth="1"/>
    <col min="17" max="17" width="12.3333333333333" hidden="1" customWidth="1"/>
    <col min="18" max="18" width="12.6666666666667" hidden="1" customWidth="1"/>
    <col min="19" max="19" width="11.8333333333333" hidden="1" customWidth="1"/>
    <col min="20" max="21" width="11" hidden="1" customWidth="1"/>
    <col min="22" max="22" width="12.3333333333333" hidden="1" customWidth="1"/>
    <col min="23" max="23" width="13" hidden="1" customWidth="1"/>
    <col min="24" max="24" width="11.5" hidden="1" customWidth="1"/>
    <col min="25" max="25" width="11.6666666666667" hidden="1" customWidth="1"/>
    <col min="26" max="26" width="12" hidden="1" customWidth="1"/>
    <col min="27" max="27" width="9.66666666666667" hidden="1" customWidth="1"/>
    <col min="28" max="29" width="12" hidden="1" customWidth="1"/>
    <col min="30" max="30" width="10.1666666666667" hidden="1" customWidth="1"/>
    <col min="31" max="31" width="11.6666666666667" hidden="1" customWidth="1"/>
    <col min="32" max="32" width="12.6666666666667" hidden="1" customWidth="1"/>
    <col min="33" max="33" width="11.8333333333333" hidden="1" customWidth="1"/>
    <col min="34" max="34" width="12.8333333333333" hidden="1" customWidth="1"/>
    <col min="35" max="35" width="9" hidden="1" customWidth="1"/>
    <col min="36" max="36" width="11.6666666666667" hidden="1" customWidth="1"/>
    <col min="37" max="37" width="12" hidden="1" customWidth="1"/>
    <col min="38" max="39" width="12.6666666666667" hidden="1" customWidth="1"/>
    <col min="40" max="40" width="10.6666666666667" hidden="1" customWidth="1"/>
    <col min="41" max="42" width="11.6666666666667" hidden="1" customWidth="1"/>
    <col min="43" max="43" width="11.8333333333333" hidden="1" customWidth="1"/>
    <col min="44" max="44" width="12.3333333333333" hidden="1" customWidth="1"/>
    <col min="45" max="45" width="11.6666666666667" hidden="1" customWidth="1"/>
    <col min="46" max="46" width="9" hidden="1" customWidth="1"/>
    <col min="47" max="47" width="12.1666666666667" hidden="1" customWidth="1"/>
    <col min="48" max="49" width="12" hidden="1" customWidth="1"/>
    <col min="50" max="50" width="9" hidden="1" customWidth="1"/>
    <col min="51" max="51" width="11.5" hidden="1" customWidth="1"/>
    <col min="52" max="52" width="12" hidden="1" customWidth="1"/>
    <col min="53" max="53" width="13.5" hidden="1" customWidth="1"/>
    <col min="54" max="54" width="9" hidden="1" customWidth="1"/>
    <col min="55" max="56" width="12.5" hidden="1" customWidth="1"/>
    <col min="57" max="57" width="12.8333333333333" hidden="1" customWidth="1"/>
    <col min="58" max="58" width="9" hidden="1" customWidth="1"/>
    <col min="59" max="59" width="11.6666666666667" hidden="1" customWidth="1"/>
    <col min="60" max="60" width="12" hidden="1" customWidth="1"/>
    <col min="61" max="61" width="11.3333333333333" hidden="1" customWidth="1"/>
    <col min="62" max="62" width="9" hidden="1" customWidth="1"/>
    <col min="63" max="63" width="12" customWidth="1"/>
    <col min="64" max="64" width="12.3333333333333" customWidth="1"/>
    <col min="65" max="65" width="12.5" customWidth="1"/>
    <col min="257" max="257" width="92.8333333333333" customWidth="1"/>
    <col min="258" max="258" width="12.5" customWidth="1"/>
    <col min="259" max="259" width="8.5" customWidth="1"/>
    <col min="260" max="318" width="9" hidden="1" customWidth="1"/>
    <col min="319" max="319" width="12" customWidth="1"/>
    <col min="320" max="320" width="12.3333333333333" customWidth="1"/>
    <col min="321" max="321" width="12.5" customWidth="1"/>
    <col min="513" max="513" width="92.8333333333333" customWidth="1"/>
    <col min="514" max="514" width="12.5" customWidth="1"/>
    <col min="515" max="515" width="8.5" customWidth="1"/>
    <col min="516" max="574" width="9" hidden="1" customWidth="1"/>
    <col min="575" max="575" width="12" customWidth="1"/>
    <col min="576" max="576" width="12.3333333333333" customWidth="1"/>
    <col min="577" max="577" width="12.5" customWidth="1"/>
    <col min="769" max="769" width="92.8333333333333" customWidth="1"/>
    <col min="770" max="770" width="12.5" customWidth="1"/>
    <col min="771" max="771" width="8.5" customWidth="1"/>
    <col min="772" max="830" width="9" hidden="1" customWidth="1"/>
    <col min="831" max="831" width="12" customWidth="1"/>
    <col min="832" max="832" width="12.3333333333333" customWidth="1"/>
    <col min="833" max="833" width="12.5" customWidth="1"/>
    <col min="1025" max="1025" width="92.8333333333333" customWidth="1"/>
    <col min="1026" max="1026" width="12.5" customWidth="1"/>
    <col min="1027" max="1027" width="8.5" customWidth="1"/>
    <col min="1028" max="1086" width="9" hidden="1" customWidth="1"/>
    <col min="1087" max="1087" width="12" customWidth="1"/>
    <col min="1088" max="1088" width="12.3333333333333" customWidth="1"/>
    <col min="1089" max="1089" width="12.5" customWidth="1"/>
    <col min="1281" max="1281" width="92.8333333333333" customWidth="1"/>
    <col min="1282" max="1282" width="12.5" customWidth="1"/>
    <col min="1283" max="1283" width="8.5" customWidth="1"/>
    <col min="1284" max="1342" width="9" hidden="1" customWidth="1"/>
    <col min="1343" max="1343" width="12" customWidth="1"/>
    <col min="1344" max="1344" width="12.3333333333333" customWidth="1"/>
    <col min="1345" max="1345" width="12.5" customWidth="1"/>
    <col min="1537" max="1537" width="92.8333333333333" customWidth="1"/>
    <col min="1538" max="1538" width="12.5" customWidth="1"/>
    <col min="1539" max="1539" width="8.5" customWidth="1"/>
    <col min="1540" max="1598" width="9" hidden="1" customWidth="1"/>
    <col min="1599" max="1599" width="12" customWidth="1"/>
    <col min="1600" max="1600" width="12.3333333333333" customWidth="1"/>
    <col min="1601" max="1601" width="12.5" customWidth="1"/>
    <col min="1793" max="1793" width="92.8333333333333" customWidth="1"/>
    <col min="1794" max="1794" width="12.5" customWidth="1"/>
    <col min="1795" max="1795" width="8.5" customWidth="1"/>
    <col min="1796" max="1854" width="9" hidden="1" customWidth="1"/>
    <col min="1855" max="1855" width="12" customWidth="1"/>
    <col min="1856" max="1856" width="12.3333333333333" customWidth="1"/>
    <col min="1857" max="1857" width="12.5" customWidth="1"/>
    <col min="2049" max="2049" width="92.8333333333333" customWidth="1"/>
    <col min="2050" max="2050" width="12.5" customWidth="1"/>
    <col min="2051" max="2051" width="8.5" customWidth="1"/>
    <col min="2052" max="2110" width="9" hidden="1" customWidth="1"/>
    <col min="2111" max="2111" width="12" customWidth="1"/>
    <col min="2112" max="2112" width="12.3333333333333" customWidth="1"/>
    <col min="2113" max="2113" width="12.5" customWidth="1"/>
    <col min="2305" max="2305" width="92.8333333333333" customWidth="1"/>
    <col min="2306" max="2306" width="12.5" customWidth="1"/>
    <col min="2307" max="2307" width="8.5" customWidth="1"/>
    <col min="2308" max="2366" width="9" hidden="1" customWidth="1"/>
    <col min="2367" max="2367" width="12" customWidth="1"/>
    <col min="2368" max="2368" width="12.3333333333333" customWidth="1"/>
    <col min="2369" max="2369" width="12.5" customWidth="1"/>
    <col min="2561" max="2561" width="92.8333333333333" customWidth="1"/>
    <col min="2562" max="2562" width="12.5" customWidth="1"/>
    <col min="2563" max="2563" width="8.5" customWidth="1"/>
    <col min="2564" max="2622" width="9" hidden="1" customWidth="1"/>
    <col min="2623" max="2623" width="12" customWidth="1"/>
    <col min="2624" max="2624" width="12.3333333333333" customWidth="1"/>
    <col min="2625" max="2625" width="12.5" customWidth="1"/>
    <col min="2817" max="2817" width="92.8333333333333" customWidth="1"/>
    <col min="2818" max="2818" width="12.5" customWidth="1"/>
    <col min="2819" max="2819" width="8.5" customWidth="1"/>
    <col min="2820" max="2878" width="9" hidden="1" customWidth="1"/>
    <col min="2879" max="2879" width="12" customWidth="1"/>
    <col min="2880" max="2880" width="12.3333333333333" customWidth="1"/>
    <col min="2881" max="2881" width="12.5" customWidth="1"/>
    <col min="3073" max="3073" width="92.8333333333333" customWidth="1"/>
    <col min="3074" max="3074" width="12.5" customWidth="1"/>
    <col min="3075" max="3075" width="8.5" customWidth="1"/>
    <col min="3076" max="3134" width="9" hidden="1" customWidth="1"/>
    <col min="3135" max="3135" width="12" customWidth="1"/>
    <col min="3136" max="3136" width="12.3333333333333" customWidth="1"/>
    <col min="3137" max="3137" width="12.5" customWidth="1"/>
    <col min="3329" max="3329" width="92.8333333333333" customWidth="1"/>
    <col min="3330" max="3330" width="12.5" customWidth="1"/>
    <col min="3331" max="3331" width="8.5" customWidth="1"/>
    <col min="3332" max="3390" width="9" hidden="1" customWidth="1"/>
    <col min="3391" max="3391" width="12" customWidth="1"/>
    <col min="3392" max="3392" width="12.3333333333333" customWidth="1"/>
    <col min="3393" max="3393" width="12.5" customWidth="1"/>
    <col min="3585" max="3585" width="92.8333333333333" customWidth="1"/>
    <col min="3586" max="3586" width="12.5" customWidth="1"/>
    <col min="3587" max="3587" width="8.5" customWidth="1"/>
    <col min="3588" max="3646" width="9" hidden="1" customWidth="1"/>
    <col min="3647" max="3647" width="12" customWidth="1"/>
    <col min="3648" max="3648" width="12.3333333333333" customWidth="1"/>
    <col min="3649" max="3649" width="12.5" customWidth="1"/>
    <col min="3841" max="3841" width="92.8333333333333" customWidth="1"/>
    <col min="3842" max="3842" width="12.5" customWidth="1"/>
    <col min="3843" max="3843" width="8.5" customWidth="1"/>
    <col min="3844" max="3902" width="9" hidden="1" customWidth="1"/>
    <col min="3903" max="3903" width="12" customWidth="1"/>
    <col min="3904" max="3904" width="12.3333333333333" customWidth="1"/>
    <col min="3905" max="3905" width="12.5" customWidth="1"/>
    <col min="4097" max="4097" width="92.8333333333333" customWidth="1"/>
    <col min="4098" max="4098" width="12.5" customWidth="1"/>
    <col min="4099" max="4099" width="8.5" customWidth="1"/>
    <col min="4100" max="4158" width="9" hidden="1" customWidth="1"/>
    <col min="4159" max="4159" width="12" customWidth="1"/>
    <col min="4160" max="4160" width="12.3333333333333" customWidth="1"/>
    <col min="4161" max="4161" width="12.5" customWidth="1"/>
    <col min="4353" max="4353" width="92.8333333333333" customWidth="1"/>
    <col min="4354" max="4354" width="12.5" customWidth="1"/>
    <col min="4355" max="4355" width="8.5" customWidth="1"/>
    <col min="4356" max="4414" width="9" hidden="1" customWidth="1"/>
    <col min="4415" max="4415" width="12" customWidth="1"/>
    <col min="4416" max="4416" width="12.3333333333333" customWidth="1"/>
    <col min="4417" max="4417" width="12.5" customWidth="1"/>
    <col min="4609" max="4609" width="92.8333333333333" customWidth="1"/>
    <col min="4610" max="4610" width="12.5" customWidth="1"/>
    <col min="4611" max="4611" width="8.5" customWidth="1"/>
    <col min="4612" max="4670" width="9" hidden="1" customWidth="1"/>
    <col min="4671" max="4671" width="12" customWidth="1"/>
    <col min="4672" max="4672" width="12.3333333333333" customWidth="1"/>
    <col min="4673" max="4673" width="12.5" customWidth="1"/>
    <col min="4865" max="4865" width="92.8333333333333" customWidth="1"/>
    <col min="4866" max="4866" width="12.5" customWidth="1"/>
    <col min="4867" max="4867" width="8.5" customWidth="1"/>
    <col min="4868" max="4926" width="9" hidden="1" customWidth="1"/>
    <col min="4927" max="4927" width="12" customWidth="1"/>
    <col min="4928" max="4928" width="12.3333333333333" customWidth="1"/>
    <col min="4929" max="4929" width="12.5" customWidth="1"/>
    <col min="5121" max="5121" width="92.8333333333333" customWidth="1"/>
    <col min="5122" max="5122" width="12.5" customWidth="1"/>
    <col min="5123" max="5123" width="8.5" customWidth="1"/>
    <col min="5124" max="5182" width="9" hidden="1" customWidth="1"/>
    <col min="5183" max="5183" width="12" customWidth="1"/>
    <col min="5184" max="5184" width="12.3333333333333" customWidth="1"/>
    <col min="5185" max="5185" width="12.5" customWidth="1"/>
    <col min="5377" max="5377" width="92.8333333333333" customWidth="1"/>
    <col min="5378" max="5378" width="12.5" customWidth="1"/>
    <col min="5379" max="5379" width="8.5" customWidth="1"/>
    <col min="5380" max="5438" width="9" hidden="1" customWidth="1"/>
    <col min="5439" max="5439" width="12" customWidth="1"/>
    <col min="5440" max="5440" width="12.3333333333333" customWidth="1"/>
    <col min="5441" max="5441" width="12.5" customWidth="1"/>
    <col min="5633" max="5633" width="92.8333333333333" customWidth="1"/>
    <col min="5634" max="5634" width="12.5" customWidth="1"/>
    <col min="5635" max="5635" width="8.5" customWidth="1"/>
    <col min="5636" max="5694" width="9" hidden="1" customWidth="1"/>
    <col min="5695" max="5695" width="12" customWidth="1"/>
    <col min="5696" max="5696" width="12.3333333333333" customWidth="1"/>
    <col min="5697" max="5697" width="12.5" customWidth="1"/>
    <col min="5889" max="5889" width="92.8333333333333" customWidth="1"/>
    <col min="5890" max="5890" width="12.5" customWidth="1"/>
    <col min="5891" max="5891" width="8.5" customWidth="1"/>
    <col min="5892" max="5950" width="9" hidden="1" customWidth="1"/>
    <col min="5951" max="5951" width="12" customWidth="1"/>
    <col min="5952" max="5952" width="12.3333333333333" customWidth="1"/>
    <col min="5953" max="5953" width="12.5" customWidth="1"/>
    <col min="6145" max="6145" width="92.8333333333333" customWidth="1"/>
    <col min="6146" max="6146" width="12.5" customWidth="1"/>
    <col min="6147" max="6147" width="8.5" customWidth="1"/>
    <col min="6148" max="6206" width="9" hidden="1" customWidth="1"/>
    <col min="6207" max="6207" width="12" customWidth="1"/>
    <col min="6208" max="6208" width="12.3333333333333" customWidth="1"/>
    <col min="6209" max="6209" width="12.5" customWidth="1"/>
    <col min="6401" max="6401" width="92.8333333333333" customWidth="1"/>
    <col min="6402" max="6402" width="12.5" customWidth="1"/>
    <col min="6403" max="6403" width="8.5" customWidth="1"/>
    <col min="6404" max="6462" width="9" hidden="1" customWidth="1"/>
    <col min="6463" max="6463" width="12" customWidth="1"/>
    <col min="6464" max="6464" width="12.3333333333333" customWidth="1"/>
    <col min="6465" max="6465" width="12.5" customWidth="1"/>
    <col min="6657" max="6657" width="92.8333333333333" customWidth="1"/>
    <col min="6658" max="6658" width="12.5" customWidth="1"/>
    <col min="6659" max="6659" width="8.5" customWidth="1"/>
    <col min="6660" max="6718" width="9" hidden="1" customWidth="1"/>
    <col min="6719" max="6719" width="12" customWidth="1"/>
    <col min="6720" max="6720" width="12.3333333333333" customWidth="1"/>
    <col min="6721" max="6721" width="12.5" customWidth="1"/>
    <col min="6913" max="6913" width="92.8333333333333" customWidth="1"/>
    <col min="6914" max="6914" width="12.5" customWidth="1"/>
    <col min="6915" max="6915" width="8.5" customWidth="1"/>
    <col min="6916" max="6974" width="9" hidden="1" customWidth="1"/>
    <col min="6975" max="6975" width="12" customWidth="1"/>
    <col min="6976" max="6976" width="12.3333333333333" customWidth="1"/>
    <col min="6977" max="6977" width="12.5" customWidth="1"/>
    <col min="7169" max="7169" width="92.8333333333333" customWidth="1"/>
    <col min="7170" max="7170" width="12.5" customWidth="1"/>
    <col min="7171" max="7171" width="8.5" customWidth="1"/>
    <col min="7172" max="7230" width="9" hidden="1" customWidth="1"/>
    <col min="7231" max="7231" width="12" customWidth="1"/>
    <col min="7232" max="7232" width="12.3333333333333" customWidth="1"/>
    <col min="7233" max="7233" width="12.5" customWidth="1"/>
    <col min="7425" max="7425" width="92.8333333333333" customWidth="1"/>
    <col min="7426" max="7426" width="12.5" customWidth="1"/>
    <col min="7427" max="7427" width="8.5" customWidth="1"/>
    <col min="7428" max="7486" width="9" hidden="1" customWidth="1"/>
    <col min="7487" max="7487" width="12" customWidth="1"/>
    <col min="7488" max="7488" width="12.3333333333333" customWidth="1"/>
    <col min="7489" max="7489" width="12.5" customWidth="1"/>
    <col min="7681" max="7681" width="92.8333333333333" customWidth="1"/>
    <col min="7682" max="7682" width="12.5" customWidth="1"/>
    <col min="7683" max="7683" width="8.5" customWidth="1"/>
    <col min="7684" max="7742" width="9" hidden="1" customWidth="1"/>
    <col min="7743" max="7743" width="12" customWidth="1"/>
    <col min="7744" max="7744" width="12.3333333333333" customWidth="1"/>
    <col min="7745" max="7745" width="12.5" customWidth="1"/>
    <col min="7937" max="7937" width="92.8333333333333" customWidth="1"/>
    <col min="7938" max="7938" width="12.5" customWidth="1"/>
    <col min="7939" max="7939" width="8.5" customWidth="1"/>
    <col min="7940" max="7998" width="9" hidden="1" customWidth="1"/>
    <col min="7999" max="7999" width="12" customWidth="1"/>
    <col min="8000" max="8000" width="12.3333333333333" customWidth="1"/>
    <col min="8001" max="8001" width="12.5" customWidth="1"/>
    <col min="8193" max="8193" width="92.8333333333333" customWidth="1"/>
    <col min="8194" max="8194" width="12.5" customWidth="1"/>
    <col min="8195" max="8195" width="8.5" customWidth="1"/>
    <col min="8196" max="8254" width="9" hidden="1" customWidth="1"/>
    <col min="8255" max="8255" width="12" customWidth="1"/>
    <col min="8256" max="8256" width="12.3333333333333" customWidth="1"/>
    <col min="8257" max="8257" width="12.5" customWidth="1"/>
    <col min="8449" max="8449" width="92.8333333333333" customWidth="1"/>
    <col min="8450" max="8450" width="12.5" customWidth="1"/>
    <col min="8451" max="8451" width="8.5" customWidth="1"/>
    <col min="8452" max="8510" width="9" hidden="1" customWidth="1"/>
    <col min="8511" max="8511" width="12" customWidth="1"/>
    <col min="8512" max="8512" width="12.3333333333333" customWidth="1"/>
    <col min="8513" max="8513" width="12.5" customWidth="1"/>
    <col min="8705" max="8705" width="92.8333333333333" customWidth="1"/>
    <col min="8706" max="8706" width="12.5" customWidth="1"/>
    <col min="8707" max="8707" width="8.5" customWidth="1"/>
    <col min="8708" max="8766" width="9" hidden="1" customWidth="1"/>
    <col min="8767" max="8767" width="12" customWidth="1"/>
    <col min="8768" max="8768" width="12.3333333333333" customWidth="1"/>
    <col min="8769" max="8769" width="12.5" customWidth="1"/>
    <col min="8961" max="8961" width="92.8333333333333" customWidth="1"/>
    <col min="8962" max="8962" width="12.5" customWidth="1"/>
    <col min="8963" max="8963" width="8.5" customWidth="1"/>
    <col min="8964" max="9022" width="9" hidden="1" customWidth="1"/>
    <col min="9023" max="9023" width="12" customWidth="1"/>
    <col min="9024" max="9024" width="12.3333333333333" customWidth="1"/>
    <col min="9025" max="9025" width="12.5" customWidth="1"/>
    <col min="9217" max="9217" width="92.8333333333333" customWidth="1"/>
    <col min="9218" max="9218" width="12.5" customWidth="1"/>
    <col min="9219" max="9219" width="8.5" customWidth="1"/>
    <col min="9220" max="9278" width="9" hidden="1" customWidth="1"/>
    <col min="9279" max="9279" width="12" customWidth="1"/>
    <col min="9280" max="9280" width="12.3333333333333" customWidth="1"/>
    <col min="9281" max="9281" width="12.5" customWidth="1"/>
    <col min="9473" max="9473" width="92.8333333333333" customWidth="1"/>
    <col min="9474" max="9474" width="12.5" customWidth="1"/>
    <col min="9475" max="9475" width="8.5" customWidth="1"/>
    <col min="9476" max="9534" width="9" hidden="1" customWidth="1"/>
    <col min="9535" max="9535" width="12" customWidth="1"/>
    <col min="9536" max="9536" width="12.3333333333333" customWidth="1"/>
    <col min="9537" max="9537" width="12.5" customWidth="1"/>
    <col min="9729" max="9729" width="92.8333333333333" customWidth="1"/>
    <col min="9730" max="9730" width="12.5" customWidth="1"/>
    <col min="9731" max="9731" width="8.5" customWidth="1"/>
    <col min="9732" max="9790" width="9" hidden="1" customWidth="1"/>
    <col min="9791" max="9791" width="12" customWidth="1"/>
    <col min="9792" max="9792" width="12.3333333333333" customWidth="1"/>
    <col min="9793" max="9793" width="12.5" customWidth="1"/>
    <col min="9985" max="9985" width="92.8333333333333" customWidth="1"/>
    <col min="9986" max="9986" width="12.5" customWidth="1"/>
    <col min="9987" max="9987" width="8.5" customWidth="1"/>
    <col min="9988" max="10046" width="9" hidden="1" customWidth="1"/>
    <col min="10047" max="10047" width="12" customWidth="1"/>
    <col min="10048" max="10048" width="12.3333333333333" customWidth="1"/>
    <col min="10049" max="10049" width="12.5" customWidth="1"/>
    <col min="10241" max="10241" width="92.8333333333333" customWidth="1"/>
    <col min="10242" max="10242" width="12.5" customWidth="1"/>
    <col min="10243" max="10243" width="8.5" customWidth="1"/>
    <col min="10244" max="10302" width="9" hidden="1" customWidth="1"/>
    <col min="10303" max="10303" width="12" customWidth="1"/>
    <col min="10304" max="10304" width="12.3333333333333" customWidth="1"/>
    <col min="10305" max="10305" width="12.5" customWidth="1"/>
    <col min="10497" max="10497" width="92.8333333333333" customWidth="1"/>
    <col min="10498" max="10498" width="12.5" customWidth="1"/>
    <col min="10499" max="10499" width="8.5" customWidth="1"/>
    <col min="10500" max="10558" width="9" hidden="1" customWidth="1"/>
    <col min="10559" max="10559" width="12" customWidth="1"/>
    <col min="10560" max="10560" width="12.3333333333333" customWidth="1"/>
    <col min="10561" max="10561" width="12.5" customWidth="1"/>
    <col min="10753" max="10753" width="92.8333333333333" customWidth="1"/>
    <col min="10754" max="10754" width="12.5" customWidth="1"/>
    <col min="10755" max="10755" width="8.5" customWidth="1"/>
    <col min="10756" max="10814" width="9" hidden="1" customWidth="1"/>
    <col min="10815" max="10815" width="12" customWidth="1"/>
    <col min="10816" max="10816" width="12.3333333333333" customWidth="1"/>
    <col min="10817" max="10817" width="12.5" customWidth="1"/>
    <col min="11009" max="11009" width="92.8333333333333" customWidth="1"/>
    <col min="11010" max="11010" width="12.5" customWidth="1"/>
    <col min="11011" max="11011" width="8.5" customWidth="1"/>
    <col min="11012" max="11070" width="9" hidden="1" customWidth="1"/>
    <col min="11071" max="11071" width="12" customWidth="1"/>
    <col min="11072" max="11072" width="12.3333333333333" customWidth="1"/>
    <col min="11073" max="11073" width="12.5" customWidth="1"/>
    <col min="11265" max="11265" width="92.8333333333333" customWidth="1"/>
    <col min="11266" max="11266" width="12.5" customWidth="1"/>
    <col min="11267" max="11267" width="8.5" customWidth="1"/>
    <col min="11268" max="11326" width="9" hidden="1" customWidth="1"/>
    <col min="11327" max="11327" width="12" customWidth="1"/>
    <col min="11328" max="11328" width="12.3333333333333" customWidth="1"/>
    <col min="11329" max="11329" width="12.5" customWidth="1"/>
    <col min="11521" max="11521" width="92.8333333333333" customWidth="1"/>
    <col min="11522" max="11522" width="12.5" customWidth="1"/>
    <col min="11523" max="11523" width="8.5" customWidth="1"/>
    <col min="11524" max="11582" width="9" hidden="1" customWidth="1"/>
    <col min="11583" max="11583" width="12" customWidth="1"/>
    <col min="11584" max="11584" width="12.3333333333333" customWidth="1"/>
    <col min="11585" max="11585" width="12.5" customWidth="1"/>
    <col min="11777" max="11777" width="92.8333333333333" customWidth="1"/>
    <col min="11778" max="11778" width="12.5" customWidth="1"/>
    <col min="11779" max="11779" width="8.5" customWidth="1"/>
    <col min="11780" max="11838" width="9" hidden="1" customWidth="1"/>
    <col min="11839" max="11839" width="12" customWidth="1"/>
    <col min="11840" max="11840" width="12.3333333333333" customWidth="1"/>
    <col min="11841" max="11841" width="12.5" customWidth="1"/>
    <col min="12033" max="12033" width="92.8333333333333" customWidth="1"/>
    <col min="12034" max="12034" width="12.5" customWidth="1"/>
    <col min="12035" max="12035" width="8.5" customWidth="1"/>
    <col min="12036" max="12094" width="9" hidden="1" customWidth="1"/>
    <col min="12095" max="12095" width="12" customWidth="1"/>
    <col min="12096" max="12096" width="12.3333333333333" customWidth="1"/>
    <col min="12097" max="12097" width="12.5" customWidth="1"/>
    <col min="12289" max="12289" width="92.8333333333333" customWidth="1"/>
    <col min="12290" max="12290" width="12.5" customWidth="1"/>
    <col min="12291" max="12291" width="8.5" customWidth="1"/>
    <col min="12292" max="12350" width="9" hidden="1" customWidth="1"/>
    <col min="12351" max="12351" width="12" customWidth="1"/>
    <col min="12352" max="12352" width="12.3333333333333" customWidth="1"/>
    <col min="12353" max="12353" width="12.5" customWidth="1"/>
    <col min="12545" max="12545" width="92.8333333333333" customWidth="1"/>
    <col min="12546" max="12546" width="12.5" customWidth="1"/>
    <col min="12547" max="12547" width="8.5" customWidth="1"/>
    <col min="12548" max="12606" width="9" hidden="1" customWidth="1"/>
    <col min="12607" max="12607" width="12" customWidth="1"/>
    <col min="12608" max="12608" width="12.3333333333333" customWidth="1"/>
    <col min="12609" max="12609" width="12.5" customWidth="1"/>
    <col min="12801" max="12801" width="92.8333333333333" customWidth="1"/>
    <col min="12802" max="12802" width="12.5" customWidth="1"/>
    <col min="12803" max="12803" width="8.5" customWidth="1"/>
    <col min="12804" max="12862" width="9" hidden="1" customWidth="1"/>
    <col min="12863" max="12863" width="12" customWidth="1"/>
    <col min="12864" max="12864" width="12.3333333333333" customWidth="1"/>
    <col min="12865" max="12865" width="12.5" customWidth="1"/>
    <col min="13057" max="13057" width="92.8333333333333" customWidth="1"/>
    <col min="13058" max="13058" width="12.5" customWidth="1"/>
    <col min="13059" max="13059" width="8.5" customWidth="1"/>
    <col min="13060" max="13118" width="9" hidden="1" customWidth="1"/>
    <col min="13119" max="13119" width="12" customWidth="1"/>
    <col min="13120" max="13120" width="12.3333333333333" customWidth="1"/>
    <col min="13121" max="13121" width="12.5" customWidth="1"/>
    <col min="13313" max="13313" width="92.8333333333333" customWidth="1"/>
    <col min="13314" max="13314" width="12.5" customWidth="1"/>
    <col min="13315" max="13315" width="8.5" customWidth="1"/>
    <col min="13316" max="13374" width="9" hidden="1" customWidth="1"/>
    <col min="13375" max="13375" width="12" customWidth="1"/>
    <col min="13376" max="13376" width="12.3333333333333" customWidth="1"/>
    <col min="13377" max="13377" width="12.5" customWidth="1"/>
    <col min="13569" max="13569" width="92.8333333333333" customWidth="1"/>
    <col min="13570" max="13570" width="12.5" customWidth="1"/>
    <col min="13571" max="13571" width="8.5" customWidth="1"/>
    <col min="13572" max="13630" width="9" hidden="1" customWidth="1"/>
    <col min="13631" max="13631" width="12" customWidth="1"/>
    <col min="13632" max="13632" width="12.3333333333333" customWidth="1"/>
    <col min="13633" max="13633" width="12.5" customWidth="1"/>
    <col min="13825" max="13825" width="92.8333333333333" customWidth="1"/>
    <col min="13826" max="13826" width="12.5" customWidth="1"/>
    <col min="13827" max="13827" width="8.5" customWidth="1"/>
    <col min="13828" max="13886" width="9" hidden="1" customWidth="1"/>
    <col min="13887" max="13887" width="12" customWidth="1"/>
    <col min="13888" max="13888" width="12.3333333333333" customWidth="1"/>
    <col min="13889" max="13889" width="12.5" customWidth="1"/>
    <col min="14081" max="14081" width="92.8333333333333" customWidth="1"/>
    <col min="14082" max="14082" width="12.5" customWidth="1"/>
    <col min="14083" max="14083" width="8.5" customWidth="1"/>
    <col min="14084" max="14142" width="9" hidden="1" customWidth="1"/>
    <col min="14143" max="14143" width="12" customWidth="1"/>
    <col min="14144" max="14144" width="12.3333333333333" customWidth="1"/>
    <col min="14145" max="14145" width="12.5" customWidth="1"/>
    <col min="14337" max="14337" width="92.8333333333333" customWidth="1"/>
    <col min="14338" max="14338" width="12.5" customWidth="1"/>
    <col min="14339" max="14339" width="8.5" customWidth="1"/>
    <col min="14340" max="14398" width="9" hidden="1" customWidth="1"/>
    <col min="14399" max="14399" width="12" customWidth="1"/>
    <col min="14400" max="14400" width="12.3333333333333" customWidth="1"/>
    <col min="14401" max="14401" width="12.5" customWidth="1"/>
    <col min="14593" max="14593" width="92.8333333333333" customWidth="1"/>
    <col min="14594" max="14594" width="12.5" customWidth="1"/>
    <col min="14595" max="14595" width="8.5" customWidth="1"/>
    <col min="14596" max="14654" width="9" hidden="1" customWidth="1"/>
    <col min="14655" max="14655" width="12" customWidth="1"/>
    <col min="14656" max="14656" width="12.3333333333333" customWidth="1"/>
    <col min="14657" max="14657" width="12.5" customWidth="1"/>
    <col min="14849" max="14849" width="92.8333333333333" customWidth="1"/>
    <col min="14850" max="14850" width="12.5" customWidth="1"/>
    <col min="14851" max="14851" width="8.5" customWidth="1"/>
    <col min="14852" max="14910" width="9" hidden="1" customWidth="1"/>
    <col min="14911" max="14911" width="12" customWidth="1"/>
    <col min="14912" max="14912" width="12.3333333333333" customWidth="1"/>
    <col min="14913" max="14913" width="12.5" customWidth="1"/>
    <col min="15105" max="15105" width="92.8333333333333" customWidth="1"/>
    <col min="15106" max="15106" width="12.5" customWidth="1"/>
    <col min="15107" max="15107" width="8.5" customWidth="1"/>
    <col min="15108" max="15166" width="9" hidden="1" customWidth="1"/>
    <col min="15167" max="15167" width="12" customWidth="1"/>
    <col min="15168" max="15168" width="12.3333333333333" customWidth="1"/>
    <col min="15169" max="15169" width="12.5" customWidth="1"/>
    <col min="15361" max="15361" width="92.8333333333333" customWidth="1"/>
    <col min="15362" max="15362" width="12.5" customWidth="1"/>
    <col min="15363" max="15363" width="8.5" customWidth="1"/>
    <col min="15364" max="15422" width="9" hidden="1" customWidth="1"/>
    <col min="15423" max="15423" width="12" customWidth="1"/>
    <col min="15424" max="15424" width="12.3333333333333" customWidth="1"/>
    <col min="15425" max="15425" width="12.5" customWidth="1"/>
    <col min="15617" max="15617" width="92.8333333333333" customWidth="1"/>
    <col min="15618" max="15618" width="12.5" customWidth="1"/>
    <col min="15619" max="15619" width="8.5" customWidth="1"/>
    <col min="15620" max="15678" width="9" hidden="1" customWidth="1"/>
    <col min="15679" max="15679" width="12" customWidth="1"/>
    <col min="15680" max="15680" width="12.3333333333333" customWidth="1"/>
    <col min="15681" max="15681" width="12.5" customWidth="1"/>
    <col min="15873" max="15873" width="92.8333333333333" customWidth="1"/>
    <col min="15874" max="15874" width="12.5" customWidth="1"/>
    <col min="15875" max="15875" width="8.5" customWidth="1"/>
    <col min="15876" max="15934" width="9" hidden="1" customWidth="1"/>
    <col min="15935" max="15935" width="12" customWidth="1"/>
    <col min="15936" max="15936" width="12.3333333333333" customWidth="1"/>
    <col min="15937" max="15937" width="12.5" customWidth="1"/>
    <col min="16129" max="16129" width="92.8333333333333" customWidth="1"/>
    <col min="16130" max="16130" width="12.5" customWidth="1"/>
    <col min="16131" max="16131" width="8.5" customWidth="1"/>
    <col min="16132" max="16190" width="9" hidden="1" customWidth="1"/>
    <col min="16191" max="16191" width="12" customWidth="1"/>
    <col min="16192" max="16192" width="12.3333333333333" customWidth="1"/>
    <col min="16193" max="16193" width="12.5" customWidth="1"/>
  </cols>
  <sheetData>
    <row r="1" hidden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33.75" spans="1:66">
      <c r="A2" s="4" t="s">
        <v>29</v>
      </c>
      <c r="B2" s="4" t="s">
        <v>283</v>
      </c>
      <c r="C2" s="5" t="s">
        <v>284</v>
      </c>
      <c r="D2" s="4" t="s">
        <v>285</v>
      </c>
      <c r="E2" s="6" t="s">
        <v>286</v>
      </c>
      <c r="F2" s="7"/>
      <c r="G2" s="8"/>
      <c r="H2" s="6" t="s">
        <v>287</v>
      </c>
      <c r="I2" s="7"/>
      <c r="J2" s="8"/>
      <c r="K2" s="6" t="s">
        <v>288</v>
      </c>
      <c r="L2" s="7"/>
      <c r="M2" s="8"/>
      <c r="N2" s="4" t="s">
        <v>289</v>
      </c>
      <c r="O2" s="6" t="s">
        <v>290</v>
      </c>
      <c r="P2" s="7"/>
      <c r="Q2" s="8"/>
      <c r="R2" s="5" t="s">
        <v>291</v>
      </c>
      <c r="S2" s="33" t="s">
        <v>292</v>
      </c>
      <c r="T2" s="5" t="s">
        <v>291</v>
      </c>
      <c r="U2" s="34" t="s">
        <v>293</v>
      </c>
      <c r="V2" s="34" t="s">
        <v>294</v>
      </c>
      <c r="W2" s="4" t="s">
        <v>295</v>
      </c>
      <c r="X2" s="6" t="s">
        <v>296</v>
      </c>
      <c r="Y2" s="7"/>
      <c r="Z2" s="8"/>
      <c r="AA2" s="5" t="s">
        <v>291</v>
      </c>
      <c r="AB2" s="33" t="s">
        <v>297</v>
      </c>
      <c r="AC2" s="53" t="s">
        <v>298</v>
      </c>
      <c r="AD2" s="53" t="s">
        <v>293</v>
      </c>
      <c r="AE2" s="53" t="s">
        <v>299</v>
      </c>
      <c r="AF2" s="6" t="s">
        <v>300</v>
      </c>
      <c r="AG2" s="7"/>
      <c r="AH2" s="8"/>
      <c r="AI2" s="5" t="s">
        <v>291</v>
      </c>
      <c r="AJ2" s="4" t="s">
        <v>301</v>
      </c>
      <c r="AK2" s="6" t="s">
        <v>302</v>
      </c>
      <c r="AL2" s="7"/>
      <c r="AM2" s="8"/>
      <c r="AN2" s="5" t="s">
        <v>291</v>
      </c>
      <c r="AO2" s="4" t="s">
        <v>303</v>
      </c>
      <c r="AP2" s="4" t="s">
        <v>304</v>
      </c>
      <c r="AQ2" s="6" t="s">
        <v>305</v>
      </c>
      <c r="AR2" s="7"/>
      <c r="AS2" s="8"/>
      <c r="AT2" s="5" t="s">
        <v>291</v>
      </c>
      <c r="AU2" s="6" t="s">
        <v>306</v>
      </c>
      <c r="AV2" s="7"/>
      <c r="AW2" s="8"/>
      <c r="AX2" s="5" t="s">
        <v>291</v>
      </c>
      <c r="AY2" s="6" t="s">
        <v>307</v>
      </c>
      <c r="AZ2" s="7"/>
      <c r="BA2" s="8"/>
      <c r="BB2" s="5" t="s">
        <v>291</v>
      </c>
      <c r="BC2" s="6" t="s">
        <v>308</v>
      </c>
      <c r="BD2" s="7"/>
      <c r="BE2" s="8"/>
      <c r="BF2" s="5" t="s">
        <v>291</v>
      </c>
      <c r="BG2" s="6" t="s">
        <v>309</v>
      </c>
      <c r="BH2" s="7"/>
      <c r="BI2" s="8"/>
      <c r="BJ2" s="5" t="s">
        <v>291</v>
      </c>
      <c r="BK2" s="6" t="s">
        <v>310</v>
      </c>
      <c r="BL2" s="7"/>
      <c r="BM2" s="8"/>
      <c r="BN2" s="5" t="s">
        <v>291</v>
      </c>
    </row>
    <row r="3" spans="1:66">
      <c r="A3" s="9">
        <v>1</v>
      </c>
      <c r="B3" s="10">
        <v>2</v>
      </c>
      <c r="C3" s="9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/>
      <c r="J3" s="10"/>
      <c r="K3" s="10">
        <v>9</v>
      </c>
      <c r="L3" s="10"/>
      <c r="M3" s="10"/>
      <c r="N3" s="10"/>
      <c r="O3" s="10">
        <v>10</v>
      </c>
      <c r="P3" s="10">
        <v>11</v>
      </c>
      <c r="Q3" s="10">
        <v>12</v>
      </c>
      <c r="R3" s="35">
        <v>11</v>
      </c>
      <c r="S3" s="36"/>
      <c r="T3" s="37">
        <v>13</v>
      </c>
      <c r="U3" s="37"/>
      <c r="V3" s="37"/>
      <c r="W3" s="37"/>
      <c r="X3" s="10">
        <v>10</v>
      </c>
      <c r="Y3" s="10">
        <v>11</v>
      </c>
      <c r="Z3" s="10">
        <v>12</v>
      </c>
      <c r="AA3" s="37">
        <v>13</v>
      </c>
      <c r="AB3" s="40"/>
      <c r="AC3" s="40"/>
      <c r="AD3" s="40"/>
      <c r="AE3" s="40"/>
      <c r="AF3" s="10">
        <v>10</v>
      </c>
      <c r="AG3" s="10">
        <v>11</v>
      </c>
      <c r="AH3" s="10">
        <v>12</v>
      </c>
      <c r="AI3" s="37">
        <v>13</v>
      </c>
      <c r="AJ3" s="37"/>
      <c r="AK3" s="10">
        <v>10</v>
      </c>
      <c r="AL3" s="10">
        <v>11</v>
      </c>
      <c r="AM3" s="10">
        <v>12</v>
      </c>
      <c r="AN3" s="37">
        <v>13</v>
      </c>
      <c r="AO3" s="37"/>
      <c r="AP3" s="37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</row>
    <row r="4" ht="12.75" spans="1:66">
      <c r="A4" s="11" t="s">
        <v>311</v>
      </c>
      <c r="B4" s="10"/>
      <c r="C4" s="12"/>
      <c r="D4" s="10"/>
      <c r="E4" s="10" t="s">
        <v>281</v>
      </c>
      <c r="F4" s="10" t="s">
        <v>312</v>
      </c>
      <c r="G4" s="10" t="s">
        <v>313</v>
      </c>
      <c r="H4" s="10" t="s">
        <v>281</v>
      </c>
      <c r="I4" s="10" t="s">
        <v>312</v>
      </c>
      <c r="J4" s="10" t="s">
        <v>313</v>
      </c>
      <c r="K4" s="10" t="s">
        <v>281</v>
      </c>
      <c r="L4" s="10" t="s">
        <v>312</v>
      </c>
      <c r="M4" s="10" t="s">
        <v>313</v>
      </c>
      <c r="N4" s="10"/>
      <c r="O4" s="10" t="s">
        <v>281</v>
      </c>
      <c r="P4" s="10" t="s">
        <v>312</v>
      </c>
      <c r="Q4" s="10" t="s">
        <v>313</v>
      </c>
      <c r="R4" s="35" t="s">
        <v>314</v>
      </c>
      <c r="S4" s="36"/>
      <c r="T4" s="37" t="s">
        <v>315</v>
      </c>
      <c r="U4" s="38"/>
      <c r="V4" s="39"/>
      <c r="W4" s="39"/>
      <c r="X4" s="10" t="s">
        <v>281</v>
      </c>
      <c r="Y4" s="10" t="s">
        <v>312</v>
      </c>
      <c r="Z4" s="10" t="s">
        <v>313</v>
      </c>
      <c r="AA4" s="37" t="s">
        <v>316</v>
      </c>
      <c r="AB4" s="40"/>
      <c r="AC4" s="40"/>
      <c r="AD4" s="40"/>
      <c r="AE4" s="40"/>
      <c r="AF4" s="10" t="s">
        <v>281</v>
      </c>
      <c r="AG4" s="10" t="s">
        <v>312</v>
      </c>
      <c r="AH4" s="10" t="s">
        <v>313</v>
      </c>
      <c r="AI4" s="37" t="s">
        <v>317</v>
      </c>
      <c r="AJ4" s="37"/>
      <c r="AK4" s="10" t="s">
        <v>281</v>
      </c>
      <c r="AL4" s="10" t="s">
        <v>312</v>
      </c>
      <c r="AM4" s="10" t="s">
        <v>313</v>
      </c>
      <c r="AN4" s="37" t="s">
        <v>318</v>
      </c>
      <c r="AO4" s="37"/>
      <c r="AP4" s="37"/>
      <c r="AQ4" s="10" t="s">
        <v>281</v>
      </c>
      <c r="AR4" s="10" t="s">
        <v>312</v>
      </c>
      <c r="AS4" s="10" t="s">
        <v>313</v>
      </c>
      <c r="AT4" s="37" t="s">
        <v>319</v>
      </c>
      <c r="AU4" s="10" t="s">
        <v>281</v>
      </c>
      <c r="AV4" s="10" t="s">
        <v>312</v>
      </c>
      <c r="AW4" s="10" t="s">
        <v>313</v>
      </c>
      <c r="AX4" s="37" t="s">
        <v>320</v>
      </c>
      <c r="AY4" s="10" t="s">
        <v>281</v>
      </c>
      <c r="AZ4" s="10" t="s">
        <v>312</v>
      </c>
      <c r="BA4" s="10" t="s">
        <v>313</v>
      </c>
      <c r="BB4" s="37" t="s">
        <v>321</v>
      </c>
      <c r="BC4" s="10" t="s">
        <v>281</v>
      </c>
      <c r="BD4" s="10" t="s">
        <v>312</v>
      </c>
      <c r="BE4" s="10" t="s">
        <v>313</v>
      </c>
      <c r="BF4" s="37" t="s">
        <v>322</v>
      </c>
      <c r="BG4" s="10" t="s">
        <v>281</v>
      </c>
      <c r="BH4" s="10" t="s">
        <v>312</v>
      </c>
      <c r="BI4" s="10" t="s">
        <v>313</v>
      </c>
      <c r="BJ4" s="37" t="s">
        <v>323</v>
      </c>
      <c r="BK4" s="10" t="s">
        <v>281</v>
      </c>
      <c r="BL4" s="10" t="s">
        <v>312</v>
      </c>
      <c r="BM4" s="10" t="s">
        <v>313</v>
      </c>
      <c r="BN4" s="37" t="s">
        <v>324</v>
      </c>
    </row>
    <row r="5" spans="1:66">
      <c r="A5" s="13" t="s">
        <v>325</v>
      </c>
      <c r="B5" s="10"/>
      <c r="C5" s="14" t="s">
        <v>326</v>
      </c>
      <c r="D5" s="10"/>
      <c r="E5" s="10">
        <v>40</v>
      </c>
      <c r="F5" s="10"/>
      <c r="G5" s="10"/>
      <c r="H5" s="10"/>
      <c r="I5" s="10"/>
      <c r="J5" s="10"/>
      <c r="K5" s="10"/>
      <c r="L5" s="10"/>
      <c r="M5" s="10"/>
      <c r="N5" s="10"/>
      <c r="O5" s="10">
        <f>O6+O7+O8</f>
        <v>41</v>
      </c>
      <c r="P5" s="10"/>
      <c r="Q5" s="10"/>
      <c r="R5" s="35"/>
      <c r="S5" s="36"/>
      <c r="T5" s="40"/>
      <c r="U5" s="41"/>
      <c r="V5" s="39"/>
      <c r="W5" s="39"/>
      <c r="X5" s="10">
        <f>X6+X7+X8</f>
        <v>40</v>
      </c>
      <c r="Y5" s="38"/>
      <c r="Z5" s="38"/>
      <c r="AA5" s="40"/>
      <c r="AB5" s="40"/>
      <c r="AC5" s="40"/>
      <c r="AD5" s="40"/>
      <c r="AE5" s="40"/>
      <c r="AF5" s="10">
        <f>AF6+AF7+AF8</f>
        <v>38</v>
      </c>
      <c r="AG5" s="38"/>
      <c r="AH5" s="38"/>
      <c r="AI5" s="40"/>
      <c r="AJ5" s="40"/>
      <c r="AK5" s="10">
        <f>AK6+AK7+AK8</f>
        <v>40</v>
      </c>
      <c r="AL5" s="38"/>
      <c r="AM5" s="38"/>
      <c r="AN5" s="40"/>
      <c r="AO5" s="40"/>
      <c r="AP5" s="40"/>
      <c r="AQ5" s="10">
        <f>AQ6+AQ7+AQ8</f>
        <v>33</v>
      </c>
      <c r="AR5" s="40"/>
      <c r="AS5" s="40"/>
      <c r="AT5" s="40"/>
      <c r="AU5" s="10">
        <f>AU6+AU7+AU8</f>
        <v>29</v>
      </c>
      <c r="AV5" s="40"/>
      <c r="AW5" s="40"/>
      <c r="AX5" s="40"/>
      <c r="AY5" s="10">
        <f>AY6+AY7+AY8</f>
        <v>24</v>
      </c>
      <c r="AZ5" s="40"/>
      <c r="BA5" s="40"/>
      <c r="BB5" s="40"/>
      <c r="BC5" s="10">
        <f>BC6+BC7+BC8</f>
        <v>28</v>
      </c>
      <c r="BD5" s="40"/>
      <c r="BE5" s="40"/>
      <c r="BF5" s="40"/>
      <c r="BG5" s="10">
        <f>BG6+BG7+BG8</f>
        <v>17</v>
      </c>
      <c r="BH5" s="40"/>
      <c r="BI5" s="40"/>
      <c r="BJ5" s="40"/>
      <c r="BK5" s="10">
        <f>BK6+BK7+BK8</f>
        <v>8</v>
      </c>
      <c r="BL5" s="40"/>
      <c r="BM5" s="40"/>
      <c r="BN5" s="40"/>
    </row>
    <row r="6" spans="1:66">
      <c r="A6" s="15" t="s">
        <v>327</v>
      </c>
      <c r="B6" s="10"/>
      <c r="C6" s="14"/>
      <c r="D6" s="10"/>
      <c r="E6" s="10">
        <v>2</v>
      </c>
      <c r="F6" s="10"/>
      <c r="G6" s="10"/>
      <c r="H6" s="10"/>
      <c r="I6" s="10"/>
      <c r="J6" s="10"/>
      <c r="K6" s="10"/>
      <c r="L6" s="10"/>
      <c r="M6" s="10"/>
      <c r="N6" s="10"/>
      <c r="O6" s="10">
        <v>0</v>
      </c>
      <c r="P6" s="10"/>
      <c r="Q6" s="10"/>
      <c r="R6" s="35">
        <v>700</v>
      </c>
      <c r="S6" s="36"/>
      <c r="T6" s="42">
        <v>800</v>
      </c>
      <c r="U6" s="43"/>
      <c r="V6" s="39"/>
      <c r="W6" s="39"/>
      <c r="X6" s="37">
        <v>9</v>
      </c>
      <c r="Y6" s="38"/>
      <c r="Z6" s="38"/>
      <c r="AA6" s="42">
        <v>900</v>
      </c>
      <c r="AB6" s="40"/>
      <c r="AC6" s="40"/>
      <c r="AD6" s="40"/>
      <c r="AE6" s="40"/>
      <c r="AF6" s="37">
        <v>9</v>
      </c>
      <c r="AG6" s="38"/>
      <c r="AH6" s="38"/>
      <c r="AI6" s="42">
        <v>900</v>
      </c>
      <c r="AJ6" s="42"/>
      <c r="AK6" s="37">
        <v>11</v>
      </c>
      <c r="AL6" s="38"/>
      <c r="AM6" s="38"/>
      <c r="AN6" s="42">
        <v>983</v>
      </c>
      <c r="AO6" s="42"/>
      <c r="AP6" s="42"/>
      <c r="AQ6" s="37">
        <v>4</v>
      </c>
      <c r="AR6" s="40"/>
      <c r="AS6" s="40"/>
      <c r="AT6" s="42">
        <v>1017</v>
      </c>
      <c r="AU6" s="37">
        <v>11</v>
      </c>
      <c r="AV6" s="40"/>
      <c r="AW6" s="40"/>
      <c r="AX6" s="42">
        <v>1017</v>
      </c>
      <c r="AY6" s="37">
        <v>3</v>
      </c>
      <c r="AZ6" s="40"/>
      <c r="BA6" s="40"/>
      <c r="BB6" s="43">
        <v>1052</v>
      </c>
      <c r="BC6" s="37">
        <v>10</v>
      </c>
      <c r="BD6" s="40"/>
      <c r="BE6" s="40"/>
      <c r="BF6" s="43">
        <v>1115</v>
      </c>
      <c r="BG6" s="37">
        <v>17</v>
      </c>
      <c r="BH6" s="40"/>
      <c r="BI6" s="40"/>
      <c r="BJ6" s="43">
        <v>1182</v>
      </c>
      <c r="BK6" s="37">
        <v>7</v>
      </c>
      <c r="BL6" s="40"/>
      <c r="BM6" s="40"/>
      <c r="BN6" s="43">
        <v>1240</v>
      </c>
    </row>
    <row r="7" spans="1:66">
      <c r="A7" s="15" t="s">
        <v>328</v>
      </c>
      <c r="B7" s="10"/>
      <c r="C7" s="14"/>
      <c r="D7" s="10"/>
      <c r="E7" s="10">
        <v>38</v>
      </c>
      <c r="F7" s="10"/>
      <c r="G7" s="10"/>
      <c r="H7" s="10"/>
      <c r="I7" s="10"/>
      <c r="J7" s="10"/>
      <c r="K7" s="10"/>
      <c r="L7" s="10"/>
      <c r="M7" s="10"/>
      <c r="N7" s="10"/>
      <c r="O7" s="10">
        <v>41</v>
      </c>
      <c r="P7" s="10"/>
      <c r="Q7" s="10"/>
      <c r="R7" s="35">
        <v>420</v>
      </c>
      <c r="S7" s="36"/>
      <c r="T7" s="42">
        <v>480</v>
      </c>
      <c r="U7" s="43"/>
      <c r="V7" s="39"/>
      <c r="W7" s="39"/>
      <c r="X7" s="37">
        <v>31</v>
      </c>
      <c r="Y7" s="38"/>
      <c r="Z7" s="38"/>
      <c r="AA7" s="42">
        <v>540</v>
      </c>
      <c r="AB7" s="40"/>
      <c r="AC7" s="40"/>
      <c r="AD7" s="40"/>
      <c r="AE7" s="40"/>
      <c r="AF7" s="37">
        <v>28</v>
      </c>
      <c r="AG7" s="38"/>
      <c r="AH7" s="38"/>
      <c r="AI7" s="42">
        <v>540</v>
      </c>
      <c r="AJ7" s="42"/>
      <c r="AK7" s="37">
        <v>26</v>
      </c>
      <c r="AL7" s="38"/>
      <c r="AM7" s="38"/>
      <c r="AN7" s="42">
        <v>589.8</v>
      </c>
      <c r="AO7" s="42"/>
      <c r="AP7" s="42"/>
      <c r="AQ7" s="37">
        <v>26</v>
      </c>
      <c r="AR7" s="40"/>
      <c r="AS7" s="40"/>
      <c r="AT7" s="42">
        <v>610.2</v>
      </c>
      <c r="AU7" s="37">
        <v>16</v>
      </c>
      <c r="AV7" s="40"/>
      <c r="AW7" s="40"/>
      <c r="AX7" s="42">
        <v>610.2</v>
      </c>
      <c r="AY7" s="37">
        <v>18</v>
      </c>
      <c r="AZ7" s="40"/>
      <c r="BA7" s="40"/>
      <c r="BB7" s="43">
        <v>631.2</v>
      </c>
      <c r="BC7" s="37">
        <v>18</v>
      </c>
      <c r="BD7" s="40"/>
      <c r="BE7" s="40"/>
      <c r="BF7" s="43">
        <v>669</v>
      </c>
      <c r="BG7" s="37">
        <v>0</v>
      </c>
      <c r="BH7" s="40"/>
      <c r="BI7" s="40"/>
      <c r="BJ7" s="43">
        <v>0</v>
      </c>
      <c r="BK7" s="37">
        <v>0</v>
      </c>
      <c r="BL7" s="40"/>
      <c r="BM7" s="40"/>
      <c r="BN7" s="43">
        <v>0</v>
      </c>
    </row>
    <row r="8" spans="1:66">
      <c r="A8" s="15" t="s">
        <v>329</v>
      </c>
      <c r="B8" s="10"/>
      <c r="C8" s="14"/>
      <c r="D8" s="10"/>
      <c r="E8" s="10">
        <v>0</v>
      </c>
      <c r="F8" s="10"/>
      <c r="G8" s="10"/>
      <c r="H8" s="10"/>
      <c r="I8" s="10"/>
      <c r="J8" s="10"/>
      <c r="K8" s="10"/>
      <c r="L8" s="10"/>
      <c r="M8" s="10"/>
      <c r="N8" s="10"/>
      <c r="O8" s="10">
        <v>0</v>
      </c>
      <c r="P8" s="10"/>
      <c r="Q8" s="10"/>
      <c r="R8" s="35" t="s">
        <v>330</v>
      </c>
      <c r="S8" s="36"/>
      <c r="T8" s="35" t="s">
        <v>330</v>
      </c>
      <c r="U8" s="44"/>
      <c r="V8" s="45"/>
      <c r="W8" s="45"/>
      <c r="X8" s="37">
        <v>0</v>
      </c>
      <c r="Y8" s="38"/>
      <c r="Z8" s="38"/>
      <c r="AA8" s="35" t="s">
        <v>330</v>
      </c>
      <c r="AB8" s="40"/>
      <c r="AC8" s="40"/>
      <c r="AD8" s="40"/>
      <c r="AE8" s="40"/>
      <c r="AF8" s="37">
        <v>1</v>
      </c>
      <c r="AG8" s="38"/>
      <c r="AH8" s="38"/>
      <c r="AI8" s="35" t="s">
        <v>330</v>
      </c>
      <c r="AJ8" s="35"/>
      <c r="AK8" s="37">
        <v>3</v>
      </c>
      <c r="AL8" s="38"/>
      <c r="AM8" s="38"/>
      <c r="AN8" s="35" t="s">
        <v>330</v>
      </c>
      <c r="AO8" s="35"/>
      <c r="AP8" s="35"/>
      <c r="AQ8" s="37">
        <v>3</v>
      </c>
      <c r="AR8" s="40"/>
      <c r="AS8" s="40"/>
      <c r="AT8" s="35" t="s">
        <v>330</v>
      </c>
      <c r="AU8" s="37">
        <v>2</v>
      </c>
      <c r="AV8" s="40"/>
      <c r="AW8" s="40"/>
      <c r="AX8" s="35" t="s">
        <v>330</v>
      </c>
      <c r="AY8" s="37">
        <v>3</v>
      </c>
      <c r="AZ8" s="40"/>
      <c r="BA8" s="40"/>
      <c r="BB8" s="35" t="s">
        <v>330</v>
      </c>
      <c r="BC8" s="37">
        <v>0</v>
      </c>
      <c r="BD8" s="40"/>
      <c r="BE8" s="40"/>
      <c r="BF8" s="35" t="s">
        <v>330</v>
      </c>
      <c r="BG8" s="37">
        <v>0</v>
      </c>
      <c r="BH8" s="40"/>
      <c r="BI8" s="40"/>
      <c r="BJ8" s="35" t="s">
        <v>330</v>
      </c>
      <c r="BK8" s="37">
        <v>1</v>
      </c>
      <c r="BL8" s="40"/>
      <c r="BM8" s="40"/>
      <c r="BN8" s="35" t="s">
        <v>330</v>
      </c>
    </row>
    <row r="9" spans="1:66">
      <c r="A9" s="13" t="s">
        <v>331</v>
      </c>
      <c r="B9" s="10"/>
      <c r="C9" s="12" t="s">
        <v>332</v>
      </c>
      <c r="D9" s="10"/>
      <c r="E9" s="10">
        <v>170</v>
      </c>
      <c r="F9" s="10"/>
      <c r="G9" s="10"/>
      <c r="H9" s="10"/>
      <c r="I9" s="10"/>
      <c r="J9" s="10"/>
      <c r="K9" s="10"/>
      <c r="L9" s="10"/>
      <c r="M9" s="10"/>
      <c r="N9" s="10"/>
      <c r="O9" s="10">
        <v>170</v>
      </c>
      <c r="P9" s="10"/>
      <c r="Q9" s="10"/>
      <c r="R9" s="35"/>
      <c r="S9" s="36"/>
      <c r="T9" s="40"/>
      <c r="U9" s="41"/>
      <c r="V9" s="39"/>
      <c r="W9" s="39"/>
      <c r="X9" s="37">
        <v>170</v>
      </c>
      <c r="Y9" s="38"/>
      <c r="Z9" s="38"/>
      <c r="AA9" s="40"/>
      <c r="AB9" s="40"/>
      <c r="AC9" s="40"/>
      <c r="AD9" s="40"/>
      <c r="AE9" s="40"/>
      <c r="AF9" s="37">
        <v>170</v>
      </c>
      <c r="AG9" s="38"/>
      <c r="AH9" s="38"/>
      <c r="AI9" s="40"/>
      <c r="AJ9" s="40"/>
      <c r="AK9" s="37">
        <v>170</v>
      </c>
      <c r="AL9" s="38"/>
      <c r="AM9" s="38"/>
      <c r="AN9" s="40"/>
      <c r="AO9" s="40"/>
      <c r="AP9" s="40"/>
      <c r="AQ9" s="37">
        <v>170</v>
      </c>
      <c r="AR9" s="40"/>
      <c r="AS9" s="40"/>
      <c r="AT9" s="40"/>
      <c r="AU9" s="37">
        <v>170</v>
      </c>
      <c r="AV9" s="40"/>
      <c r="AW9" s="40"/>
      <c r="AX9" s="40"/>
      <c r="AY9" s="37">
        <v>180</v>
      </c>
      <c r="AZ9" s="40"/>
      <c r="BA9" s="40"/>
      <c r="BB9" s="40"/>
      <c r="BC9" s="37">
        <v>170</v>
      </c>
      <c r="BD9" s="40"/>
      <c r="BE9" s="40"/>
      <c r="BF9" s="40"/>
      <c r="BG9" s="37">
        <v>180</v>
      </c>
      <c r="BH9" s="40"/>
      <c r="BI9" s="40"/>
      <c r="BJ9" s="40"/>
      <c r="BK9" s="37">
        <v>170</v>
      </c>
      <c r="BL9" s="40"/>
      <c r="BM9" s="40"/>
      <c r="BN9" s="40"/>
    </row>
    <row r="10" spans="1:66">
      <c r="A10" s="13"/>
      <c r="B10" s="10"/>
      <c r="C10" s="1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35"/>
      <c r="S10" s="36"/>
      <c r="T10" s="40"/>
      <c r="U10" s="41"/>
      <c r="V10" s="39"/>
      <c r="W10" s="39"/>
      <c r="X10" s="37"/>
      <c r="Y10" s="38"/>
      <c r="Z10" s="38"/>
      <c r="AA10" s="40"/>
      <c r="AB10" s="40"/>
      <c r="AC10" s="40"/>
      <c r="AD10" s="40"/>
      <c r="AE10" s="40"/>
      <c r="AF10" s="37"/>
      <c r="AG10" s="38"/>
      <c r="AH10" s="38"/>
      <c r="AI10" s="40"/>
      <c r="AJ10" s="40"/>
      <c r="AK10" s="37"/>
      <c r="AL10" s="38"/>
      <c r="AM10" s="38"/>
      <c r="AN10" s="40"/>
      <c r="AO10" s="40"/>
      <c r="AP10" s="40"/>
      <c r="AQ10" s="37"/>
      <c r="AR10" s="40"/>
      <c r="AS10" s="40"/>
      <c r="AT10" s="40"/>
      <c r="AU10" s="37"/>
      <c r="AV10" s="40"/>
      <c r="AW10" s="40"/>
      <c r="AX10" s="40"/>
      <c r="AY10" s="37"/>
      <c r="AZ10" s="40"/>
      <c r="BA10" s="40"/>
      <c r="BB10" s="40"/>
      <c r="BC10" s="37"/>
      <c r="BD10" s="40"/>
      <c r="BE10" s="40"/>
      <c r="BF10" s="40"/>
      <c r="BG10" s="37"/>
      <c r="BH10" s="40"/>
      <c r="BI10" s="40"/>
      <c r="BJ10" s="40"/>
      <c r="BK10" s="37"/>
      <c r="BL10" s="40"/>
      <c r="BM10" s="40"/>
      <c r="BN10" s="40"/>
    </row>
    <row r="11" ht="38.25" spans="1:66">
      <c r="A11" s="16" t="s">
        <v>333</v>
      </c>
      <c r="B11" s="10"/>
      <c r="C11" s="12"/>
      <c r="D11" s="17">
        <f t="shared" ref="D11:AH11" si="0">D12+D21+D25</f>
        <v>2426003.68</v>
      </c>
      <c r="E11" s="17">
        <f t="shared" si="0"/>
        <v>2253390.70556</v>
      </c>
      <c r="F11" s="17">
        <f t="shared" si="0"/>
        <v>1011561.09</v>
      </c>
      <c r="G11" s="17">
        <f t="shared" si="0"/>
        <v>1241829.62</v>
      </c>
      <c r="H11" s="17">
        <f t="shared" si="0"/>
        <v>516571.48</v>
      </c>
      <c r="I11" s="17">
        <f t="shared" si="0"/>
        <v>0</v>
      </c>
      <c r="J11" s="17">
        <f t="shared" si="0"/>
        <v>0</v>
      </c>
      <c r="K11" s="17">
        <f t="shared" si="0"/>
        <v>1653798.01</v>
      </c>
      <c r="L11" s="17">
        <f t="shared" si="0"/>
        <v>0</v>
      </c>
      <c r="M11" s="17">
        <f t="shared" si="0"/>
        <v>0</v>
      </c>
      <c r="N11" s="17">
        <f t="shared" si="0"/>
        <v>2327305.35</v>
      </c>
      <c r="O11" s="17">
        <f t="shared" si="0"/>
        <v>1705600</v>
      </c>
      <c r="P11" s="17">
        <f t="shared" si="0"/>
        <v>644700</v>
      </c>
      <c r="Q11" s="17">
        <f t="shared" si="0"/>
        <v>1060900</v>
      </c>
      <c r="R11" s="17" t="e">
        <f t="shared" si="0"/>
        <v>#VALUE!</v>
      </c>
      <c r="S11" s="17">
        <f t="shared" si="0"/>
        <v>1460736.2</v>
      </c>
      <c r="T11" s="17" t="e">
        <f t="shared" si="0"/>
        <v>#VALUE!</v>
      </c>
      <c r="U11" s="17">
        <f t="shared" si="0"/>
        <v>39876.61</v>
      </c>
      <c r="V11" s="17">
        <f t="shared" si="0"/>
        <v>132805.29</v>
      </c>
      <c r="W11" s="17">
        <f t="shared" si="0"/>
        <v>2184946.1</v>
      </c>
      <c r="X11" s="17">
        <f t="shared" si="0"/>
        <v>2073500</v>
      </c>
      <c r="Y11" s="17">
        <f t="shared" si="0"/>
        <v>1089200</v>
      </c>
      <c r="Z11" s="17">
        <f t="shared" si="0"/>
        <v>984300</v>
      </c>
      <c r="AA11" s="17" t="e">
        <f t="shared" si="0"/>
        <v>#VALUE!</v>
      </c>
      <c r="AB11" s="17">
        <f t="shared" si="0"/>
        <v>1709761.88</v>
      </c>
      <c r="AC11" s="17">
        <f t="shared" si="0"/>
        <v>2097685.73066667</v>
      </c>
      <c r="AD11" s="17">
        <f t="shared" si="0"/>
        <v>14043.11</v>
      </c>
      <c r="AE11" s="17">
        <f t="shared" si="0"/>
        <v>2236782.51</v>
      </c>
      <c r="AF11" s="17">
        <f t="shared" si="0"/>
        <v>2428200</v>
      </c>
      <c r="AG11" s="17">
        <f t="shared" si="0"/>
        <v>1117400</v>
      </c>
      <c r="AH11" s="17">
        <f t="shared" si="0"/>
        <v>1310800</v>
      </c>
      <c r="AI11" s="49"/>
      <c r="AJ11" s="17">
        <f t="shared" ref="AJ11:AS11" si="1">AJ12+AJ21+AJ25</f>
        <v>2563108.85</v>
      </c>
      <c r="AK11" s="17">
        <f t="shared" si="1"/>
        <v>2646100</v>
      </c>
      <c r="AL11" s="17">
        <f t="shared" si="1"/>
        <v>1076000</v>
      </c>
      <c r="AM11" s="17">
        <f t="shared" si="1"/>
        <v>1570100</v>
      </c>
      <c r="AN11" s="17">
        <f t="shared" si="1"/>
        <v>0</v>
      </c>
      <c r="AO11" s="17">
        <f t="shared" si="1"/>
        <v>2221114.96</v>
      </c>
      <c r="AP11" s="17">
        <f t="shared" si="1"/>
        <v>2763880.56</v>
      </c>
      <c r="AQ11" s="17">
        <f t="shared" si="1"/>
        <v>2903700</v>
      </c>
      <c r="AR11" s="17">
        <f t="shared" si="1"/>
        <v>1066300</v>
      </c>
      <c r="AS11" s="17">
        <f t="shared" si="1"/>
        <v>1837400</v>
      </c>
      <c r="AT11" s="49"/>
      <c r="AU11" s="17">
        <f>AU12+AU21+AU25</f>
        <v>3147400</v>
      </c>
      <c r="AV11" s="17">
        <f>AV12+AV21+AV25</f>
        <v>1276800</v>
      </c>
      <c r="AW11" s="17">
        <f>AW12+AW21+AW25</f>
        <v>1870600</v>
      </c>
      <c r="AX11" s="49"/>
      <c r="AY11" s="17">
        <f>AY12+AY21+AY25</f>
        <v>3238500</v>
      </c>
      <c r="AZ11" s="17">
        <f>AZ12+AZ21+AZ25</f>
        <v>1205700</v>
      </c>
      <c r="BA11" s="17">
        <f>BA12+BA21+BA25</f>
        <v>2032800</v>
      </c>
      <c r="BB11" s="49"/>
      <c r="BC11" s="17">
        <f>BC12+BC21+BC25</f>
        <v>3761900</v>
      </c>
      <c r="BD11" s="17">
        <f>BD12+BD21+BD25</f>
        <v>1223100</v>
      </c>
      <c r="BE11" s="17">
        <f>BE12+BE21+BE25</f>
        <v>2538800</v>
      </c>
      <c r="BF11" s="49"/>
      <c r="BG11" s="17">
        <f>BG12+BG21+BG25</f>
        <v>3025100</v>
      </c>
      <c r="BH11" s="17">
        <f>BH12+BH21+BH25</f>
        <v>1054000</v>
      </c>
      <c r="BI11" s="17">
        <f>BI12+BI21+BI25</f>
        <v>1971100</v>
      </c>
      <c r="BJ11" s="49"/>
      <c r="BK11" s="17">
        <f>BK12+BK21+BK25</f>
        <v>3668000</v>
      </c>
      <c r="BL11" s="17">
        <f>BL12+BL21+BL25</f>
        <v>1053300</v>
      </c>
      <c r="BM11" s="17">
        <f>BM12+BM21+BM25</f>
        <v>2614700</v>
      </c>
      <c r="BN11" s="49"/>
    </row>
    <row r="12" spans="1:66">
      <c r="A12" s="18" t="s">
        <v>334</v>
      </c>
      <c r="B12" s="10">
        <v>210</v>
      </c>
      <c r="C12" s="12"/>
      <c r="D12" s="17">
        <f t="shared" ref="D12:AH12" si="2">D13+D19+D20</f>
        <v>1934393.32</v>
      </c>
      <c r="E12" s="17">
        <f t="shared" si="2"/>
        <v>2176417.70556</v>
      </c>
      <c r="F12" s="17">
        <f t="shared" si="2"/>
        <v>1011561.09</v>
      </c>
      <c r="G12" s="17">
        <f t="shared" si="2"/>
        <v>1164856.62</v>
      </c>
      <c r="H12" s="17">
        <f t="shared" si="2"/>
        <v>382846.95</v>
      </c>
      <c r="I12" s="17">
        <f t="shared" si="2"/>
        <v>0</v>
      </c>
      <c r="J12" s="17">
        <f t="shared" si="2"/>
        <v>0</v>
      </c>
      <c r="K12" s="17">
        <f t="shared" si="2"/>
        <v>1111448.43</v>
      </c>
      <c r="L12" s="17">
        <f t="shared" si="2"/>
        <v>0</v>
      </c>
      <c r="M12" s="17">
        <f t="shared" si="2"/>
        <v>0</v>
      </c>
      <c r="N12" s="17">
        <f t="shared" si="2"/>
        <v>1548817.59</v>
      </c>
      <c r="O12" s="17">
        <f t="shared" si="2"/>
        <v>1621400</v>
      </c>
      <c r="P12" s="17">
        <f t="shared" si="2"/>
        <v>644700</v>
      </c>
      <c r="Q12" s="17">
        <f t="shared" si="2"/>
        <v>976700</v>
      </c>
      <c r="R12" s="17" t="e">
        <f t="shared" si="2"/>
        <v>#VALUE!</v>
      </c>
      <c r="S12" s="17">
        <f t="shared" si="2"/>
        <v>1076862.02</v>
      </c>
      <c r="T12" s="17" t="e">
        <f t="shared" si="2"/>
        <v>#VALUE!</v>
      </c>
      <c r="U12" s="17">
        <f t="shared" si="2"/>
        <v>0</v>
      </c>
      <c r="V12" s="17">
        <f t="shared" si="2"/>
        <v>1991.67</v>
      </c>
      <c r="W12" s="17">
        <f t="shared" si="2"/>
        <v>1578471.98</v>
      </c>
      <c r="X12" s="17">
        <f t="shared" si="2"/>
        <v>1979800</v>
      </c>
      <c r="Y12" s="17">
        <f t="shared" si="2"/>
        <v>1089200</v>
      </c>
      <c r="Z12" s="17">
        <f t="shared" si="2"/>
        <v>890600</v>
      </c>
      <c r="AA12" s="17" t="e">
        <f t="shared" si="2"/>
        <v>#VALUE!</v>
      </c>
      <c r="AB12" s="17">
        <f t="shared" si="2"/>
        <v>1364975.82</v>
      </c>
      <c r="AC12" s="17">
        <f t="shared" si="2"/>
        <v>1637970.984</v>
      </c>
      <c r="AD12" s="17">
        <f t="shared" si="2"/>
        <v>0</v>
      </c>
      <c r="AE12" s="17">
        <f t="shared" si="2"/>
        <v>1760043.32</v>
      </c>
      <c r="AF12" s="17">
        <f t="shared" si="2"/>
        <v>2301400</v>
      </c>
      <c r="AG12" s="17">
        <f t="shared" si="2"/>
        <v>1117400</v>
      </c>
      <c r="AH12" s="17">
        <f t="shared" si="2"/>
        <v>1184000</v>
      </c>
      <c r="AI12" s="49"/>
      <c r="AJ12" s="17">
        <f t="shared" ref="AJ12:AS12" si="3">AJ13+AJ19+AJ20</f>
        <v>2037913.85</v>
      </c>
      <c r="AK12" s="17">
        <f t="shared" si="3"/>
        <v>2507300</v>
      </c>
      <c r="AL12" s="17">
        <f t="shared" si="3"/>
        <v>1076000</v>
      </c>
      <c r="AM12" s="17">
        <f t="shared" si="3"/>
        <v>1431300</v>
      </c>
      <c r="AN12" s="17">
        <f t="shared" si="3"/>
        <v>0</v>
      </c>
      <c r="AO12" s="17">
        <f t="shared" si="3"/>
        <v>1791499.31</v>
      </c>
      <c r="AP12" s="17">
        <f t="shared" si="3"/>
        <v>2251964.66</v>
      </c>
      <c r="AQ12" s="17">
        <f t="shared" si="3"/>
        <v>2746700</v>
      </c>
      <c r="AR12" s="17">
        <f t="shared" si="3"/>
        <v>1066300</v>
      </c>
      <c r="AS12" s="17">
        <f t="shared" si="3"/>
        <v>1680400</v>
      </c>
      <c r="AT12" s="49"/>
      <c r="AU12" s="17">
        <f>AU13+AU19+AU20</f>
        <v>2991600</v>
      </c>
      <c r="AV12" s="17">
        <f>AV13+AV19+AV20</f>
        <v>1276800</v>
      </c>
      <c r="AW12" s="17">
        <f>AW13+AW19+AW20</f>
        <v>1714800</v>
      </c>
      <c r="AX12" s="49"/>
      <c r="AY12" s="17">
        <f>AY13+AY19+AY20</f>
        <v>3083500</v>
      </c>
      <c r="AZ12" s="17">
        <f>AZ13+AZ19+AZ20</f>
        <v>1205700</v>
      </c>
      <c r="BA12" s="17">
        <f>BA13+BA19+BA20</f>
        <v>1877800</v>
      </c>
      <c r="BB12" s="49"/>
      <c r="BC12" s="17">
        <f>BC13+BC19+BC20</f>
        <v>3600300</v>
      </c>
      <c r="BD12" s="17">
        <f>BD13+BD19+BD20</f>
        <v>1223100</v>
      </c>
      <c r="BE12" s="17">
        <f>BE13+BE19+BE20</f>
        <v>2377200</v>
      </c>
      <c r="BF12" s="49"/>
      <c r="BG12" s="17">
        <f>BG13+BG19+BG20</f>
        <v>2848100</v>
      </c>
      <c r="BH12" s="17">
        <f>BH13+BH19+BH20</f>
        <v>1054000</v>
      </c>
      <c r="BI12" s="17">
        <f>BI13+BI19+BI20</f>
        <v>1794100</v>
      </c>
      <c r="BJ12" s="49"/>
      <c r="BK12" s="17">
        <f>BK13+BK19+BK20</f>
        <v>3042500</v>
      </c>
      <c r="BL12" s="17">
        <f>BL13+BL19+BL20</f>
        <v>1053300</v>
      </c>
      <c r="BM12" s="17">
        <f>BM13+BM19+BM20</f>
        <v>1989200</v>
      </c>
      <c r="BN12" s="49"/>
    </row>
    <row r="13" ht="19.5" spans="1:66">
      <c r="A13" s="19" t="s">
        <v>335</v>
      </c>
      <c r="B13" s="10">
        <v>211</v>
      </c>
      <c r="C13" s="12"/>
      <c r="D13" s="20">
        <v>1481026.75</v>
      </c>
      <c r="E13" s="20">
        <f>F13+G13</f>
        <v>1671595.78</v>
      </c>
      <c r="F13" s="20">
        <v>776928.64</v>
      </c>
      <c r="G13" s="20">
        <v>894667.14</v>
      </c>
      <c r="H13" s="20">
        <v>310186.1</v>
      </c>
      <c r="I13" s="20"/>
      <c r="J13" s="20"/>
      <c r="K13" s="20">
        <v>884904.35</v>
      </c>
      <c r="L13" s="20"/>
      <c r="M13" s="20"/>
      <c r="N13" s="20">
        <v>1200727.17</v>
      </c>
      <c r="O13" s="20">
        <f t="shared" ref="O13:O20" si="4">P13+Q13</f>
        <v>1245300</v>
      </c>
      <c r="P13" s="20">
        <v>495200</v>
      </c>
      <c r="Q13" s="20">
        <f>730000+20100</f>
        <v>750100</v>
      </c>
      <c r="R13" s="35" t="s">
        <v>336</v>
      </c>
      <c r="S13" s="38">
        <v>843342.31</v>
      </c>
      <c r="T13" s="35" t="s">
        <v>336</v>
      </c>
      <c r="U13" s="44"/>
      <c r="V13" s="45">
        <v>0</v>
      </c>
      <c r="W13" s="45">
        <v>1211784.75</v>
      </c>
      <c r="X13" s="20">
        <f t="shared" ref="X13:X20" si="5">Y13+Z13</f>
        <v>1518500</v>
      </c>
      <c r="Y13" s="38">
        <v>834500</v>
      </c>
      <c r="Z13" s="38">
        <v>684000</v>
      </c>
      <c r="AA13" s="35" t="s">
        <v>336</v>
      </c>
      <c r="AB13" s="54">
        <v>1065611.94</v>
      </c>
      <c r="AC13" s="54">
        <f>AB13/10*12</f>
        <v>1278734.328</v>
      </c>
      <c r="AD13" s="54"/>
      <c r="AE13" s="54">
        <v>1351670.42</v>
      </c>
      <c r="AF13" s="20">
        <f t="shared" ref="AF13:AF25" si="6">AG13+AH13</f>
        <v>1765700</v>
      </c>
      <c r="AG13" s="56">
        <v>858200</v>
      </c>
      <c r="AH13" s="56">
        <f>907400-42000+21200+20900</f>
        <v>907500</v>
      </c>
      <c r="AI13" s="56"/>
      <c r="AJ13" s="56">
        <v>1565767.94</v>
      </c>
      <c r="AK13" s="20">
        <f t="shared" ref="AK13:AK20" si="7">AL13+AM13</f>
        <v>1924500</v>
      </c>
      <c r="AL13" s="56">
        <f>AL16+161800</f>
        <v>826400</v>
      </c>
      <c r="AM13" s="56">
        <v>1098100</v>
      </c>
      <c r="AN13" s="56"/>
      <c r="AO13" s="56">
        <v>1398758.51</v>
      </c>
      <c r="AP13" s="56">
        <v>1727588.95</v>
      </c>
      <c r="AQ13" s="20">
        <f t="shared" ref="AQ13:AQ20" si="8">AR13+AS13</f>
        <v>2108400</v>
      </c>
      <c r="AR13" s="56">
        <v>819000</v>
      </c>
      <c r="AS13" s="56">
        <v>1289400</v>
      </c>
      <c r="AT13" s="40"/>
      <c r="AU13" s="20">
        <f t="shared" ref="AU13:AU20" si="9">AV13+AW13</f>
        <v>2296400</v>
      </c>
      <c r="AV13" s="56">
        <f>832300+148300</f>
        <v>980600</v>
      </c>
      <c r="AW13" s="56">
        <v>1315800</v>
      </c>
      <c r="AX13" s="40"/>
      <c r="AY13" s="20">
        <f t="shared" ref="AY13:AY20" si="10">AZ13+BA13</f>
        <v>2366800</v>
      </c>
      <c r="AZ13" s="56">
        <f>AZ14+AZ16</f>
        <v>926000</v>
      </c>
      <c r="BA13" s="56">
        <f>BA14+BA16+BA18</f>
        <v>1440800</v>
      </c>
      <c r="BB13" s="40"/>
      <c r="BC13" s="20">
        <f t="shared" ref="BC13:BC20" si="11">BD13+BE13</f>
        <v>2763600</v>
      </c>
      <c r="BD13" s="56">
        <f>BD14+BD16</f>
        <v>939400</v>
      </c>
      <c r="BE13" s="56">
        <f>BE14+BE16+BE18</f>
        <v>1824200</v>
      </c>
      <c r="BF13" s="40"/>
      <c r="BG13" s="20">
        <f t="shared" ref="BG13:BG20" si="12">BH13+BI13</f>
        <v>2185800</v>
      </c>
      <c r="BH13" s="56">
        <f>BH14+BH16</f>
        <v>809500</v>
      </c>
      <c r="BI13" s="56">
        <f>BI14+BI16+BI18</f>
        <v>1376300</v>
      </c>
      <c r="BJ13" s="40"/>
      <c r="BK13" s="20">
        <f t="shared" ref="BK13:BK20" si="13">BL13+BM13</f>
        <v>2335800</v>
      </c>
      <c r="BL13" s="56">
        <f>BL14+BL16</f>
        <v>809000</v>
      </c>
      <c r="BM13" s="56">
        <f>BM14+BM16+BM18</f>
        <v>1526800</v>
      </c>
      <c r="BN13" s="40"/>
    </row>
    <row r="14" spans="1:66">
      <c r="A14" s="19" t="s">
        <v>337</v>
      </c>
      <c r="B14" s="10">
        <v>211</v>
      </c>
      <c r="C14" s="12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35"/>
      <c r="S14" s="38"/>
      <c r="T14" s="35"/>
      <c r="U14" s="44"/>
      <c r="V14" s="45"/>
      <c r="W14" s="45"/>
      <c r="X14" s="20"/>
      <c r="Y14" s="38"/>
      <c r="Z14" s="38"/>
      <c r="AA14" s="35"/>
      <c r="AB14" s="54"/>
      <c r="AC14" s="54"/>
      <c r="AD14" s="54"/>
      <c r="AE14" s="54"/>
      <c r="AF14" s="20"/>
      <c r="AG14" s="56"/>
      <c r="AH14" s="56"/>
      <c r="AI14" s="56"/>
      <c r="AJ14" s="56"/>
      <c r="AK14" s="20"/>
      <c r="AL14" s="56"/>
      <c r="AM14" s="56"/>
      <c r="AN14" s="56"/>
      <c r="AO14" s="56"/>
      <c r="AP14" s="56"/>
      <c r="AQ14" s="20"/>
      <c r="AR14" s="56"/>
      <c r="AS14" s="56"/>
      <c r="AT14" s="40"/>
      <c r="AU14" s="20"/>
      <c r="AV14" s="56"/>
      <c r="AW14" s="56"/>
      <c r="AX14" s="40"/>
      <c r="AY14" s="20">
        <f t="shared" si="10"/>
        <v>313300</v>
      </c>
      <c r="AZ14" s="56">
        <v>94000</v>
      </c>
      <c r="BA14" s="56">
        <v>219300</v>
      </c>
      <c r="BB14" s="40"/>
      <c r="BC14" s="20">
        <f t="shared" si="11"/>
        <v>330500</v>
      </c>
      <c r="BD14" s="56">
        <v>84600</v>
      </c>
      <c r="BE14" s="56">
        <v>245900</v>
      </c>
      <c r="BF14" s="40"/>
      <c r="BG14" s="20">
        <f t="shared" si="12"/>
        <v>395300</v>
      </c>
      <c r="BH14" s="56">
        <v>313500</v>
      </c>
      <c r="BI14" s="56">
        <v>81800</v>
      </c>
      <c r="BJ14" s="40"/>
      <c r="BK14" s="20">
        <f t="shared" si="13"/>
        <v>442900</v>
      </c>
      <c r="BL14" s="56"/>
      <c r="BM14" s="56">
        <v>442900</v>
      </c>
      <c r="BN14" s="40"/>
    </row>
    <row r="15" spans="1:66">
      <c r="A15" s="19" t="s">
        <v>338</v>
      </c>
      <c r="B15" s="10">
        <v>211</v>
      </c>
      <c r="C15" s="12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35"/>
      <c r="S15" s="38"/>
      <c r="T15" s="35"/>
      <c r="U15" s="44"/>
      <c r="V15" s="45"/>
      <c r="W15" s="45"/>
      <c r="X15" s="20"/>
      <c r="Y15" s="38"/>
      <c r="Z15" s="38"/>
      <c r="AA15" s="35"/>
      <c r="AB15" s="54"/>
      <c r="AC15" s="54"/>
      <c r="AD15" s="54"/>
      <c r="AE15" s="54"/>
      <c r="AF15" s="20"/>
      <c r="AG15" s="56"/>
      <c r="AH15" s="56"/>
      <c r="AI15" s="56"/>
      <c r="AJ15" s="56"/>
      <c r="AK15" s="20"/>
      <c r="AL15" s="56"/>
      <c r="AM15" s="56"/>
      <c r="AN15" s="56"/>
      <c r="AO15" s="56"/>
      <c r="AP15" s="56"/>
      <c r="AQ15" s="20"/>
      <c r="AR15" s="56"/>
      <c r="AS15" s="56"/>
      <c r="AT15" s="40"/>
      <c r="AU15" s="20"/>
      <c r="AV15" s="56"/>
      <c r="AW15" s="56"/>
      <c r="AX15" s="40"/>
      <c r="AY15" s="20">
        <f t="shared" si="10"/>
        <v>60100</v>
      </c>
      <c r="AZ15" s="56"/>
      <c r="BA15" s="56">
        <v>60100</v>
      </c>
      <c r="BB15" s="40"/>
      <c r="BC15" s="20">
        <f t="shared" si="11"/>
        <v>63348</v>
      </c>
      <c r="BD15" s="56">
        <v>63348</v>
      </c>
      <c r="BE15" s="56"/>
      <c r="BF15" s="40"/>
      <c r="BG15" s="20">
        <f t="shared" si="12"/>
        <v>81800</v>
      </c>
      <c r="BH15" s="56"/>
      <c r="BI15" s="56">
        <v>81800</v>
      </c>
      <c r="BJ15" s="40"/>
      <c r="BK15" s="20">
        <f t="shared" si="13"/>
        <v>88600</v>
      </c>
      <c r="BL15" s="56"/>
      <c r="BM15" s="56">
        <v>88600</v>
      </c>
      <c r="BN15" s="40"/>
    </row>
    <row r="16" spans="1:66">
      <c r="A16" s="21" t="s">
        <v>339</v>
      </c>
      <c r="B16" s="10">
        <v>211</v>
      </c>
      <c r="C16" s="12"/>
      <c r="D16" s="20"/>
      <c r="E16" s="20">
        <v>517952.43</v>
      </c>
      <c r="F16" s="20"/>
      <c r="G16" s="20"/>
      <c r="H16" s="20"/>
      <c r="I16" s="20"/>
      <c r="J16" s="20"/>
      <c r="K16" s="20"/>
      <c r="L16" s="20"/>
      <c r="M16" s="20"/>
      <c r="N16" s="20"/>
      <c r="O16" s="20">
        <f t="shared" si="4"/>
        <v>1245300</v>
      </c>
      <c r="P16" s="20">
        <v>495200</v>
      </c>
      <c r="Q16" s="20">
        <v>750100</v>
      </c>
      <c r="R16" s="35" t="s">
        <v>340</v>
      </c>
      <c r="S16" s="38"/>
      <c r="T16" s="35" t="s">
        <v>340</v>
      </c>
      <c r="U16" s="44"/>
      <c r="V16" s="45">
        <v>0</v>
      </c>
      <c r="W16" s="45"/>
      <c r="X16" s="20">
        <f t="shared" si="5"/>
        <v>588700</v>
      </c>
      <c r="Y16" s="38">
        <v>588700</v>
      </c>
      <c r="Z16" s="38"/>
      <c r="AA16" s="35" t="s">
        <v>340</v>
      </c>
      <c r="AB16" s="54"/>
      <c r="AC16" s="54"/>
      <c r="AD16" s="54"/>
      <c r="AE16" s="54"/>
      <c r="AF16" s="20">
        <f t="shared" si="6"/>
        <v>646300</v>
      </c>
      <c r="AG16" s="56">
        <v>646300</v>
      </c>
      <c r="AH16" s="56"/>
      <c r="AI16" s="56"/>
      <c r="AJ16" s="56"/>
      <c r="AK16" s="20">
        <f t="shared" si="7"/>
        <v>664600</v>
      </c>
      <c r="AL16" s="56">
        <v>664600</v>
      </c>
      <c r="AM16" s="56">
        <v>0</v>
      </c>
      <c r="AN16" s="56"/>
      <c r="AO16" s="56"/>
      <c r="AP16" s="56"/>
      <c r="AQ16" s="20">
        <f t="shared" si="8"/>
        <v>732800</v>
      </c>
      <c r="AR16" s="56">
        <v>732800</v>
      </c>
      <c r="AS16" s="56"/>
      <c r="AT16" s="40"/>
      <c r="AU16" s="20">
        <f t="shared" si="9"/>
        <v>699400</v>
      </c>
      <c r="AV16" s="56">
        <v>699400</v>
      </c>
      <c r="AW16" s="56"/>
      <c r="AX16" s="40"/>
      <c r="AY16" s="20">
        <f t="shared" si="10"/>
        <v>832000</v>
      </c>
      <c r="AZ16" s="56">
        <v>832000</v>
      </c>
      <c r="BA16" s="56"/>
      <c r="BB16" s="40"/>
      <c r="BC16" s="20">
        <f t="shared" si="11"/>
        <v>854800</v>
      </c>
      <c r="BD16" s="56">
        <v>854800</v>
      </c>
      <c r="BE16" s="56"/>
      <c r="BF16" s="40"/>
      <c r="BG16" s="20">
        <f t="shared" si="12"/>
        <v>496000</v>
      </c>
      <c r="BH16" s="56">
        <v>496000</v>
      </c>
      <c r="BI16" s="56"/>
      <c r="BJ16" s="40"/>
      <c r="BK16" s="20">
        <f t="shared" si="13"/>
        <v>809000</v>
      </c>
      <c r="BL16" s="56">
        <v>809000</v>
      </c>
      <c r="BM16" s="56"/>
      <c r="BN16" s="40"/>
    </row>
    <row r="17" spans="1:66">
      <c r="A17" s="22" t="s">
        <v>341</v>
      </c>
      <c r="B17" s="10">
        <v>211</v>
      </c>
      <c r="C17" s="12"/>
      <c r="D17" s="20"/>
      <c r="E17" s="20">
        <v>132541.32</v>
      </c>
      <c r="F17" s="20"/>
      <c r="G17" s="20"/>
      <c r="H17" s="20"/>
      <c r="I17" s="20"/>
      <c r="J17" s="20"/>
      <c r="K17" s="20"/>
      <c r="L17" s="20"/>
      <c r="M17" s="20"/>
      <c r="N17" s="20"/>
      <c r="O17" s="20">
        <f t="shared" si="4"/>
        <v>109819.92</v>
      </c>
      <c r="P17" s="20">
        <v>109819.92</v>
      </c>
      <c r="Q17" s="20"/>
      <c r="R17" s="46"/>
      <c r="S17" s="38"/>
      <c r="T17" s="40"/>
      <c r="U17" s="41"/>
      <c r="V17" s="39">
        <v>0</v>
      </c>
      <c r="W17" s="39"/>
      <c r="X17" s="20">
        <f t="shared" si="5"/>
        <v>164099</v>
      </c>
      <c r="Y17" s="38">
        <v>164099</v>
      </c>
      <c r="Z17" s="38"/>
      <c r="AA17" s="40"/>
      <c r="AB17" s="54"/>
      <c r="AC17" s="54"/>
      <c r="AD17" s="54"/>
      <c r="AE17" s="54"/>
      <c r="AF17" s="20">
        <f t="shared" si="6"/>
        <v>250032</v>
      </c>
      <c r="AG17" s="56">
        <v>250032</v>
      </c>
      <c r="AH17" s="56">
        <v>0</v>
      </c>
      <c r="AI17" s="56"/>
      <c r="AJ17" s="56"/>
      <c r="AK17" s="20">
        <f t="shared" si="7"/>
        <v>268294</v>
      </c>
      <c r="AL17" s="56">
        <v>268294</v>
      </c>
      <c r="AM17" s="56"/>
      <c r="AN17" s="56"/>
      <c r="AO17" s="56"/>
      <c r="AP17" s="56"/>
      <c r="AQ17" s="20">
        <f t="shared" si="8"/>
        <v>353966</v>
      </c>
      <c r="AR17" s="56">
        <v>301766</v>
      </c>
      <c r="AS17" s="56">
        <v>52200</v>
      </c>
      <c r="AT17" s="40"/>
      <c r="AU17" s="20">
        <f t="shared" si="9"/>
        <v>36244</v>
      </c>
      <c r="AV17" s="56">
        <v>36244</v>
      </c>
      <c r="AW17" s="56"/>
      <c r="AX17" s="40"/>
      <c r="AY17" s="20">
        <f t="shared" si="10"/>
        <v>122440</v>
      </c>
      <c r="AZ17" s="56">
        <v>122440</v>
      </c>
      <c r="BA17" s="56"/>
      <c r="BB17" s="40"/>
      <c r="BC17" s="20">
        <f t="shared" si="11"/>
        <v>125701</v>
      </c>
      <c r="BD17" s="56">
        <v>125701</v>
      </c>
      <c r="BE17" s="56"/>
      <c r="BF17" s="40"/>
      <c r="BG17" s="20">
        <f t="shared" si="12"/>
        <v>84400</v>
      </c>
      <c r="BH17" s="56">
        <v>84400</v>
      </c>
      <c r="BI17" s="56"/>
      <c r="BJ17" s="40"/>
      <c r="BK17" s="20">
        <f t="shared" si="13"/>
        <v>341500</v>
      </c>
      <c r="BL17" s="56">
        <v>341500</v>
      </c>
      <c r="BM17" s="56"/>
      <c r="BN17" s="40"/>
    </row>
    <row r="18" spans="1:66">
      <c r="A18" s="22" t="s">
        <v>342</v>
      </c>
      <c r="B18" s="10">
        <v>211</v>
      </c>
      <c r="C18" s="1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46"/>
      <c r="S18" s="38"/>
      <c r="T18" s="40"/>
      <c r="U18" s="41"/>
      <c r="V18" s="39"/>
      <c r="W18" s="39"/>
      <c r="X18" s="20"/>
      <c r="Y18" s="38"/>
      <c r="Z18" s="38"/>
      <c r="AA18" s="40"/>
      <c r="AB18" s="54"/>
      <c r="AC18" s="54"/>
      <c r="AD18" s="54"/>
      <c r="AE18" s="54"/>
      <c r="AF18" s="20"/>
      <c r="AG18" s="56"/>
      <c r="AH18" s="56"/>
      <c r="AI18" s="56"/>
      <c r="AJ18" s="56"/>
      <c r="AK18" s="20"/>
      <c r="AL18" s="56"/>
      <c r="AM18" s="56"/>
      <c r="AN18" s="56"/>
      <c r="AO18" s="56"/>
      <c r="AP18" s="56"/>
      <c r="AQ18" s="20"/>
      <c r="AR18" s="56"/>
      <c r="AS18" s="56"/>
      <c r="AT18" s="40"/>
      <c r="AU18" s="20"/>
      <c r="AV18" s="56"/>
      <c r="AW18" s="56"/>
      <c r="AX18" s="40"/>
      <c r="AY18" s="20">
        <f t="shared" si="10"/>
        <v>1221500</v>
      </c>
      <c r="AZ18" s="56"/>
      <c r="BA18" s="56">
        <v>1221500</v>
      </c>
      <c r="BB18" s="40"/>
      <c r="BC18" s="20">
        <f t="shared" si="11"/>
        <v>1578300</v>
      </c>
      <c r="BD18" s="56"/>
      <c r="BE18" s="56">
        <v>1578300</v>
      </c>
      <c r="BF18" s="40"/>
      <c r="BG18" s="20">
        <f t="shared" si="12"/>
        <v>1294500</v>
      </c>
      <c r="BH18" s="56"/>
      <c r="BI18" s="56">
        <v>1294500</v>
      </c>
      <c r="BJ18" s="40"/>
      <c r="BK18" s="20">
        <f t="shared" si="13"/>
        <v>1083900</v>
      </c>
      <c r="BL18" s="56"/>
      <c r="BM18" s="56">
        <v>1083900</v>
      </c>
      <c r="BN18" s="40"/>
    </row>
    <row r="19" spans="1:66">
      <c r="A19" s="15" t="s">
        <v>343</v>
      </c>
      <c r="B19" s="10">
        <v>212</v>
      </c>
      <c r="C19" s="12"/>
      <c r="D19" s="20">
        <v>3735</v>
      </c>
      <c r="E19" s="20">
        <v>0</v>
      </c>
      <c r="F19" s="20"/>
      <c r="G19" s="20"/>
      <c r="H19" s="20">
        <v>172.5</v>
      </c>
      <c r="I19" s="20"/>
      <c r="J19" s="20"/>
      <c r="K19" s="20">
        <v>517.5</v>
      </c>
      <c r="L19" s="20"/>
      <c r="M19" s="20"/>
      <c r="N19" s="20">
        <v>690</v>
      </c>
      <c r="O19" s="20">
        <f t="shared" si="4"/>
        <v>0</v>
      </c>
      <c r="P19" s="20"/>
      <c r="Q19" s="20">
        <v>0</v>
      </c>
      <c r="R19" s="35"/>
      <c r="S19" s="38">
        <v>1991.67</v>
      </c>
      <c r="T19" s="40"/>
      <c r="U19" s="41"/>
      <c r="V19" s="39">
        <v>1991.67</v>
      </c>
      <c r="W19" s="39">
        <v>1991.67</v>
      </c>
      <c r="X19" s="20">
        <f t="shared" si="5"/>
        <v>2700</v>
      </c>
      <c r="Y19" s="38">
        <v>2700</v>
      </c>
      <c r="Z19" s="38"/>
      <c r="AA19" s="40"/>
      <c r="AB19" s="54"/>
      <c r="AC19" s="54"/>
      <c r="AD19" s="54"/>
      <c r="AE19" s="54"/>
      <c r="AF19" s="20">
        <f t="shared" si="6"/>
        <v>3300</v>
      </c>
      <c r="AG19" s="56"/>
      <c r="AH19" s="56">
        <v>3300</v>
      </c>
      <c r="AI19" s="56"/>
      <c r="AJ19" s="56"/>
      <c r="AK19" s="20">
        <f t="shared" si="7"/>
        <v>1600</v>
      </c>
      <c r="AL19" s="56"/>
      <c r="AM19" s="56">
        <v>1600</v>
      </c>
      <c r="AN19" s="56"/>
      <c r="AO19" s="56">
        <v>1000</v>
      </c>
      <c r="AP19" s="56">
        <v>1000</v>
      </c>
      <c r="AQ19" s="20">
        <f t="shared" si="8"/>
        <v>1600</v>
      </c>
      <c r="AR19" s="56"/>
      <c r="AS19" s="56">
        <v>1600</v>
      </c>
      <c r="AT19" s="40"/>
      <c r="AU19" s="20">
        <f t="shared" si="9"/>
        <v>1600</v>
      </c>
      <c r="AV19" s="56"/>
      <c r="AW19" s="56">
        <v>1600</v>
      </c>
      <c r="AX19" s="40"/>
      <c r="AY19" s="20">
        <f t="shared" si="10"/>
        <v>1800</v>
      </c>
      <c r="AZ19" s="56"/>
      <c r="BA19" s="56">
        <v>1800</v>
      </c>
      <c r="BB19" s="40"/>
      <c r="BC19" s="20">
        <f t="shared" si="11"/>
        <v>2000</v>
      </c>
      <c r="BD19" s="56"/>
      <c r="BE19" s="56">
        <v>2000</v>
      </c>
      <c r="BF19" s="40"/>
      <c r="BG19" s="20">
        <f t="shared" si="12"/>
        <v>2100</v>
      </c>
      <c r="BH19" s="56"/>
      <c r="BI19" s="56">
        <v>2100</v>
      </c>
      <c r="BJ19" s="40"/>
      <c r="BK19" s="20">
        <f t="shared" si="13"/>
        <v>3400</v>
      </c>
      <c r="BL19" s="56"/>
      <c r="BM19" s="56">
        <v>3400</v>
      </c>
      <c r="BN19" s="40"/>
    </row>
    <row r="20" spans="1:66">
      <c r="A20" s="15" t="s">
        <v>344</v>
      </c>
      <c r="B20" s="10">
        <v>213</v>
      </c>
      <c r="C20" s="12"/>
      <c r="D20" s="20">
        <v>449631.57</v>
      </c>
      <c r="E20" s="20">
        <f>E13*30.2%</f>
        <v>504821.92556</v>
      </c>
      <c r="F20" s="20">
        <v>234632.45</v>
      </c>
      <c r="G20" s="20">
        <v>270189.48</v>
      </c>
      <c r="H20" s="20">
        <v>72488.35</v>
      </c>
      <c r="I20" s="20"/>
      <c r="J20" s="20"/>
      <c r="K20" s="20">
        <v>226026.58</v>
      </c>
      <c r="L20" s="20"/>
      <c r="M20" s="20"/>
      <c r="N20" s="20">
        <v>347400.42</v>
      </c>
      <c r="O20" s="20">
        <f t="shared" si="4"/>
        <v>376100</v>
      </c>
      <c r="P20" s="20">
        <v>149500</v>
      </c>
      <c r="Q20" s="20">
        <f>220500+6100</f>
        <v>226600</v>
      </c>
      <c r="R20" s="35"/>
      <c r="S20" s="38">
        <v>231528.04</v>
      </c>
      <c r="T20" s="40"/>
      <c r="U20" s="41"/>
      <c r="V20" s="39">
        <v>0</v>
      </c>
      <c r="W20" s="39">
        <v>364695.56</v>
      </c>
      <c r="X20" s="20">
        <f t="shared" si="5"/>
        <v>458600</v>
      </c>
      <c r="Y20" s="38">
        <v>252000</v>
      </c>
      <c r="Z20" s="38">
        <v>206600</v>
      </c>
      <c r="AA20" s="40"/>
      <c r="AB20" s="54">
        <v>299363.88</v>
      </c>
      <c r="AC20" s="54">
        <f>AB20/10*12</f>
        <v>359236.656</v>
      </c>
      <c r="AD20" s="54"/>
      <c r="AE20" s="54">
        <v>408372.9</v>
      </c>
      <c r="AF20" s="20">
        <f t="shared" si="6"/>
        <v>532400</v>
      </c>
      <c r="AG20" s="56">
        <v>259200</v>
      </c>
      <c r="AH20" s="56">
        <f>273200-12700+6400+6300</f>
        <v>273200</v>
      </c>
      <c r="AI20" s="56"/>
      <c r="AJ20" s="56">
        <v>472145.91</v>
      </c>
      <c r="AK20" s="20">
        <f t="shared" si="7"/>
        <v>581200</v>
      </c>
      <c r="AL20" s="56">
        <f>200700+48900</f>
        <v>249600</v>
      </c>
      <c r="AM20" s="56">
        <f>310700+20900</f>
        <v>331600</v>
      </c>
      <c r="AN20" s="56"/>
      <c r="AO20" s="56">
        <v>391740.8</v>
      </c>
      <c r="AP20" s="56">
        <v>523375.71</v>
      </c>
      <c r="AQ20" s="20">
        <f t="shared" si="8"/>
        <v>636700</v>
      </c>
      <c r="AR20" s="56">
        <v>247300</v>
      </c>
      <c r="AS20" s="56">
        <v>389400</v>
      </c>
      <c r="AT20" s="40"/>
      <c r="AU20" s="20">
        <f t="shared" si="9"/>
        <v>693600</v>
      </c>
      <c r="AV20" s="56">
        <f>251400+44800</f>
        <v>296200</v>
      </c>
      <c r="AW20" s="56">
        <v>397400</v>
      </c>
      <c r="AX20" s="40"/>
      <c r="AY20" s="20">
        <f t="shared" si="10"/>
        <v>714900</v>
      </c>
      <c r="AZ20" s="56">
        <v>279700</v>
      </c>
      <c r="BA20" s="56">
        <v>435200</v>
      </c>
      <c r="BB20" s="40"/>
      <c r="BC20" s="20">
        <f t="shared" si="11"/>
        <v>834700</v>
      </c>
      <c r="BD20" s="56">
        <v>283700</v>
      </c>
      <c r="BE20" s="56">
        <v>551000</v>
      </c>
      <c r="BF20" s="40"/>
      <c r="BG20" s="20">
        <f t="shared" si="12"/>
        <v>660200</v>
      </c>
      <c r="BH20" s="56">
        <v>244500</v>
      </c>
      <c r="BI20" s="56">
        <v>415700</v>
      </c>
      <c r="BJ20" s="40"/>
      <c r="BK20" s="20">
        <f t="shared" si="13"/>
        <v>703300</v>
      </c>
      <c r="BL20" s="56">
        <v>244300</v>
      </c>
      <c r="BM20" s="56">
        <v>459000</v>
      </c>
      <c r="BN20" s="40"/>
    </row>
    <row r="21" spans="1:66">
      <c r="A21" s="13" t="s">
        <v>345</v>
      </c>
      <c r="B21" s="10">
        <v>220</v>
      </c>
      <c r="C21" s="12"/>
      <c r="D21" s="17">
        <f t="shared" ref="D21:O21" si="14">D22+D23+D24</f>
        <v>491610.36</v>
      </c>
      <c r="E21" s="17">
        <f t="shared" si="14"/>
        <v>76973</v>
      </c>
      <c r="F21" s="17">
        <f t="shared" si="14"/>
        <v>0</v>
      </c>
      <c r="G21" s="17">
        <f t="shared" si="14"/>
        <v>76973</v>
      </c>
      <c r="H21" s="17">
        <f t="shared" si="14"/>
        <v>133724.53</v>
      </c>
      <c r="I21" s="17">
        <f t="shared" si="14"/>
        <v>0</v>
      </c>
      <c r="J21" s="17">
        <f t="shared" si="14"/>
        <v>0</v>
      </c>
      <c r="K21" s="17">
        <f t="shared" si="14"/>
        <v>534758.8</v>
      </c>
      <c r="L21" s="17">
        <f t="shared" si="14"/>
        <v>0</v>
      </c>
      <c r="M21" s="17">
        <f t="shared" si="14"/>
        <v>0</v>
      </c>
      <c r="N21" s="17">
        <f t="shared" si="14"/>
        <v>768352.59</v>
      </c>
      <c r="O21" s="17">
        <f t="shared" si="14"/>
        <v>78100</v>
      </c>
      <c r="P21" s="17"/>
      <c r="Q21" s="17">
        <f t="shared" ref="Q21:AQ21" si="15">Q22+Q23+Q24</f>
        <v>78100</v>
      </c>
      <c r="R21" s="17">
        <f t="shared" si="15"/>
        <v>0</v>
      </c>
      <c r="S21" s="17">
        <f t="shared" si="15"/>
        <v>350300.94</v>
      </c>
      <c r="T21" s="17">
        <f t="shared" si="15"/>
        <v>0</v>
      </c>
      <c r="U21" s="17">
        <f t="shared" si="15"/>
        <v>38584.22</v>
      </c>
      <c r="V21" s="17">
        <f t="shared" si="15"/>
        <v>84326.11</v>
      </c>
      <c r="W21" s="17">
        <f t="shared" si="15"/>
        <v>570316.1</v>
      </c>
      <c r="X21" s="17">
        <f t="shared" si="15"/>
        <v>87700</v>
      </c>
      <c r="Y21" s="17">
        <f t="shared" si="15"/>
        <v>0</v>
      </c>
      <c r="Z21" s="17">
        <f t="shared" si="15"/>
        <v>87700</v>
      </c>
      <c r="AA21" s="17">
        <f t="shared" si="15"/>
        <v>0</v>
      </c>
      <c r="AB21" s="17">
        <f t="shared" si="15"/>
        <v>320949.28</v>
      </c>
      <c r="AC21" s="17">
        <f t="shared" si="15"/>
        <v>427932.373333333</v>
      </c>
      <c r="AD21" s="17">
        <f t="shared" si="15"/>
        <v>14043.11</v>
      </c>
      <c r="AE21" s="17">
        <f t="shared" si="15"/>
        <v>451610.02</v>
      </c>
      <c r="AF21" s="17">
        <f t="shared" si="15"/>
        <v>117700</v>
      </c>
      <c r="AG21" s="17">
        <f t="shared" si="15"/>
        <v>0</v>
      </c>
      <c r="AH21" s="17">
        <f t="shared" si="15"/>
        <v>117700</v>
      </c>
      <c r="AI21" s="58"/>
      <c r="AJ21" s="17">
        <f t="shared" si="15"/>
        <v>519901</v>
      </c>
      <c r="AK21" s="17">
        <f t="shared" si="15"/>
        <v>129500</v>
      </c>
      <c r="AL21" s="17">
        <f t="shared" si="15"/>
        <v>0</v>
      </c>
      <c r="AM21" s="17">
        <f t="shared" si="15"/>
        <v>129500</v>
      </c>
      <c r="AN21" s="17">
        <f t="shared" si="15"/>
        <v>0</v>
      </c>
      <c r="AO21" s="17">
        <f t="shared" si="15"/>
        <v>425787.65</v>
      </c>
      <c r="AP21" s="17">
        <f t="shared" si="15"/>
        <v>508087.9</v>
      </c>
      <c r="AQ21" s="17">
        <f t="shared" si="15"/>
        <v>147600</v>
      </c>
      <c r="AR21" s="58"/>
      <c r="AS21" s="17">
        <f>AS22+AS23+AS24</f>
        <v>147600</v>
      </c>
      <c r="AT21" s="49"/>
      <c r="AU21" s="17">
        <f>AU22+AU23+AU24</f>
        <v>145700</v>
      </c>
      <c r="AV21" s="58"/>
      <c r="AW21" s="17">
        <f>AW22+AW23+AW24</f>
        <v>145700</v>
      </c>
      <c r="AX21" s="49"/>
      <c r="AY21" s="17">
        <f>AY22+AY23+AY24</f>
        <v>142100</v>
      </c>
      <c r="AZ21" s="58"/>
      <c r="BA21" s="17">
        <f>BA22+BA23+BA24</f>
        <v>142100</v>
      </c>
      <c r="BB21" s="49"/>
      <c r="BC21" s="17">
        <f>BC22+BC23+BC24</f>
        <v>149900</v>
      </c>
      <c r="BD21" s="58"/>
      <c r="BE21" s="17">
        <f>BE22+BE23+BE24</f>
        <v>149900</v>
      </c>
      <c r="BF21" s="49"/>
      <c r="BG21" s="17">
        <f>BG22+BG23+BG24</f>
        <v>163100</v>
      </c>
      <c r="BH21" s="58"/>
      <c r="BI21" s="17">
        <f>BI22+BI23+BI24</f>
        <v>163100</v>
      </c>
      <c r="BJ21" s="49"/>
      <c r="BK21" s="17">
        <f>BK22+BK23+BK24</f>
        <v>609600</v>
      </c>
      <c r="BL21" s="58"/>
      <c r="BM21" s="17">
        <f>BM22+BM23+BM24</f>
        <v>609600</v>
      </c>
      <c r="BN21" s="49"/>
    </row>
    <row r="22" spans="1:66">
      <c r="A22" s="19" t="s">
        <v>346</v>
      </c>
      <c r="B22" s="10">
        <v>221</v>
      </c>
      <c r="C22" s="12"/>
      <c r="D22" s="20">
        <v>5033.63</v>
      </c>
      <c r="E22" s="20">
        <v>5100</v>
      </c>
      <c r="F22" s="20"/>
      <c r="G22" s="20">
        <v>5100</v>
      </c>
      <c r="H22" s="20">
        <v>418.31</v>
      </c>
      <c r="I22" s="20"/>
      <c r="J22" s="20"/>
      <c r="K22" s="20">
        <v>5770.55</v>
      </c>
      <c r="L22" s="20"/>
      <c r="M22" s="20"/>
      <c r="N22" s="20">
        <v>9263.77</v>
      </c>
      <c r="O22" s="20">
        <f>P22+Q22</f>
        <v>4500</v>
      </c>
      <c r="P22" s="20"/>
      <c r="Q22" s="20">
        <v>4500</v>
      </c>
      <c r="R22" s="35"/>
      <c r="S22" s="38">
        <v>8775.72</v>
      </c>
      <c r="T22" s="40"/>
      <c r="U22" s="41"/>
      <c r="V22" s="39">
        <v>11700.96</v>
      </c>
      <c r="W22" s="39">
        <v>12440.16</v>
      </c>
      <c r="X22" s="20">
        <f>Y22+Z22</f>
        <v>12000</v>
      </c>
      <c r="Y22" s="38"/>
      <c r="Z22" s="38">
        <v>12000</v>
      </c>
      <c r="AA22" s="40"/>
      <c r="AB22" s="54">
        <v>7693.53</v>
      </c>
      <c r="AC22" s="54">
        <f>AB22/9*12</f>
        <v>10258.04</v>
      </c>
      <c r="AD22" s="54"/>
      <c r="AE22" s="54">
        <v>10982.37</v>
      </c>
      <c r="AF22" s="20">
        <f t="shared" si="6"/>
        <v>18500</v>
      </c>
      <c r="AG22" s="56">
        <v>0</v>
      </c>
      <c r="AH22" s="56">
        <v>18500</v>
      </c>
      <c r="AI22" s="56"/>
      <c r="AJ22" s="56">
        <v>12480.71</v>
      </c>
      <c r="AK22" s="20">
        <f>AL22+AM22</f>
        <v>11300</v>
      </c>
      <c r="AL22" s="56"/>
      <c r="AM22" s="56">
        <v>11300</v>
      </c>
      <c r="AN22" s="56"/>
      <c r="AO22" s="56">
        <v>8902.37</v>
      </c>
      <c r="AP22" s="56">
        <v>10894.93</v>
      </c>
      <c r="AQ22" s="20">
        <f>AR22+AS22</f>
        <v>19200</v>
      </c>
      <c r="AR22" s="56"/>
      <c r="AS22" s="56">
        <v>19200</v>
      </c>
      <c r="AT22" s="40"/>
      <c r="AU22" s="20">
        <f>AV22+AW22</f>
        <v>19900</v>
      </c>
      <c r="AV22" s="56"/>
      <c r="AW22" s="56">
        <v>19900</v>
      </c>
      <c r="AX22" s="40"/>
      <c r="AY22" s="20">
        <f>AZ22+BA22</f>
        <v>13200</v>
      </c>
      <c r="AZ22" s="56"/>
      <c r="BA22" s="56">
        <v>13200</v>
      </c>
      <c r="BB22" s="40"/>
      <c r="BC22" s="20">
        <f>BD22+BE22</f>
        <v>13300</v>
      </c>
      <c r="BD22" s="56"/>
      <c r="BE22" s="56">
        <v>13300</v>
      </c>
      <c r="BF22" s="40"/>
      <c r="BG22" s="20">
        <f>BH22+BI22</f>
        <v>15200</v>
      </c>
      <c r="BH22" s="56"/>
      <c r="BI22" s="56">
        <v>15200</v>
      </c>
      <c r="BJ22" s="40"/>
      <c r="BK22" s="20">
        <f>BL22+BM22</f>
        <v>9500</v>
      </c>
      <c r="BL22" s="56"/>
      <c r="BM22" s="56">
        <v>9500</v>
      </c>
      <c r="BN22" s="40"/>
    </row>
    <row r="23" spans="1:66">
      <c r="A23" s="15" t="s">
        <v>347</v>
      </c>
      <c r="B23" s="10">
        <v>222</v>
      </c>
      <c r="C23" s="12"/>
      <c r="D23" s="20">
        <v>2300</v>
      </c>
      <c r="E23" s="20">
        <v>0</v>
      </c>
      <c r="F23" s="20"/>
      <c r="G23" s="20">
        <v>0</v>
      </c>
      <c r="H23" s="20"/>
      <c r="I23" s="20"/>
      <c r="J23" s="20"/>
      <c r="K23" s="20"/>
      <c r="L23" s="20"/>
      <c r="M23" s="20"/>
      <c r="N23" s="20"/>
      <c r="O23" s="20">
        <f>P23+Q23</f>
        <v>0</v>
      </c>
      <c r="P23" s="20"/>
      <c r="Q23" s="20">
        <v>0</v>
      </c>
      <c r="R23" s="35"/>
      <c r="S23" s="38"/>
      <c r="T23" s="40"/>
      <c r="U23" s="41"/>
      <c r="V23" s="39"/>
      <c r="W23" s="39"/>
      <c r="X23" s="20">
        <f>Y23+Z23</f>
        <v>0</v>
      </c>
      <c r="Y23" s="38"/>
      <c r="Z23" s="38"/>
      <c r="AA23" s="40"/>
      <c r="AB23" s="54"/>
      <c r="AC23" s="54"/>
      <c r="AD23" s="54"/>
      <c r="AE23" s="54"/>
      <c r="AF23" s="20">
        <f t="shared" si="6"/>
        <v>0</v>
      </c>
      <c r="AG23" s="56"/>
      <c r="AH23" s="56"/>
      <c r="AI23" s="56"/>
      <c r="AJ23" s="56"/>
      <c r="AK23" s="20">
        <f>AL23+AM23</f>
        <v>0</v>
      </c>
      <c r="AL23" s="56"/>
      <c r="AM23" s="56"/>
      <c r="AN23" s="56"/>
      <c r="AO23" s="56"/>
      <c r="AP23" s="56"/>
      <c r="AQ23" s="20">
        <f>AR23+AS23</f>
        <v>0</v>
      </c>
      <c r="AR23" s="56"/>
      <c r="AS23" s="56"/>
      <c r="AT23" s="40"/>
      <c r="AU23" s="20">
        <f>AV23+AW23</f>
        <v>0</v>
      </c>
      <c r="AV23" s="56"/>
      <c r="AW23" s="56"/>
      <c r="AX23" s="40"/>
      <c r="AY23" s="20">
        <f>AZ23+BA23</f>
        <v>0</v>
      </c>
      <c r="AZ23" s="56"/>
      <c r="BA23" s="56"/>
      <c r="BB23" s="40"/>
      <c r="BC23" s="20">
        <f>BD23+BE23</f>
        <v>0</v>
      </c>
      <c r="BD23" s="56"/>
      <c r="BE23" s="56"/>
      <c r="BF23" s="40"/>
      <c r="BG23" s="20">
        <f>BH23+BI23</f>
        <v>0</v>
      </c>
      <c r="BH23" s="56"/>
      <c r="BI23" s="56"/>
      <c r="BJ23" s="40"/>
      <c r="BK23" s="20">
        <f>BL23+BM23</f>
        <v>0</v>
      </c>
      <c r="BL23" s="56"/>
      <c r="BM23" s="56"/>
      <c r="BN23" s="40"/>
    </row>
    <row r="24" spans="1:66">
      <c r="A24" s="15" t="s">
        <v>348</v>
      </c>
      <c r="B24" s="10">
        <v>226</v>
      </c>
      <c r="C24" s="12"/>
      <c r="D24" s="20">
        <v>484276.73</v>
      </c>
      <c r="E24" s="20">
        <f>519473-424600-23000</f>
        <v>71873</v>
      </c>
      <c r="F24" s="20"/>
      <c r="G24" s="20">
        <f>519473-424600-23000</f>
        <v>71873</v>
      </c>
      <c r="H24" s="20">
        <v>133306.22</v>
      </c>
      <c r="I24" s="20"/>
      <c r="J24" s="20"/>
      <c r="K24" s="20">
        <v>528988.25</v>
      </c>
      <c r="L24" s="20"/>
      <c r="M24" s="20"/>
      <c r="N24" s="20">
        <v>759088.82</v>
      </c>
      <c r="O24" s="20">
        <f>P24+Q24</f>
        <v>73600</v>
      </c>
      <c r="P24" s="20"/>
      <c r="Q24" s="20">
        <v>73600</v>
      </c>
      <c r="R24" s="35"/>
      <c r="S24" s="38">
        <f>299954.83+41570.39</f>
        <v>341525.22</v>
      </c>
      <c r="T24" s="40"/>
      <c r="U24" s="47">
        <f>28770.6+9813.62</f>
        <v>38584.22</v>
      </c>
      <c r="V24" s="39">
        <v>72625.15</v>
      </c>
      <c r="W24" s="39">
        <v>557875.94</v>
      </c>
      <c r="X24" s="20">
        <f>Y24+Z24</f>
        <v>75700</v>
      </c>
      <c r="Y24" s="38"/>
      <c r="Z24" s="38">
        <v>75700</v>
      </c>
      <c r="AA24" s="40"/>
      <c r="AB24" s="54">
        <v>313255.75</v>
      </c>
      <c r="AC24" s="54">
        <f>AB24/9*12</f>
        <v>417674.333333333</v>
      </c>
      <c r="AD24" s="54">
        <v>14043.11</v>
      </c>
      <c r="AE24" s="54">
        <v>440627.65</v>
      </c>
      <c r="AF24" s="20">
        <f t="shared" si="6"/>
        <v>99200</v>
      </c>
      <c r="AG24" s="56">
        <v>0</v>
      </c>
      <c r="AH24" s="56">
        <v>99200</v>
      </c>
      <c r="AI24" s="56"/>
      <c r="AJ24" s="56">
        <v>507420.29</v>
      </c>
      <c r="AK24" s="20">
        <f>AL24+AM24</f>
        <v>118200</v>
      </c>
      <c r="AL24" s="56"/>
      <c r="AM24" s="56">
        <v>118200</v>
      </c>
      <c r="AN24" s="56"/>
      <c r="AO24" s="56">
        <v>416885.28</v>
      </c>
      <c r="AP24" s="56">
        <v>497192.97</v>
      </c>
      <c r="AQ24" s="20">
        <f>AR24+AS24</f>
        <v>128400</v>
      </c>
      <c r="AR24" s="56"/>
      <c r="AS24" s="56">
        <v>128400</v>
      </c>
      <c r="AT24" s="40"/>
      <c r="AU24" s="20">
        <f>AV24+AW24</f>
        <v>125800</v>
      </c>
      <c r="AV24" s="56"/>
      <c r="AW24" s="56">
        <v>125800</v>
      </c>
      <c r="AX24" s="40"/>
      <c r="AY24" s="20">
        <f>AZ24+BA24</f>
        <v>128900</v>
      </c>
      <c r="AZ24" s="56"/>
      <c r="BA24" s="56">
        <v>128900</v>
      </c>
      <c r="BB24" s="40"/>
      <c r="BC24" s="20">
        <f>BD24+BE24</f>
        <v>136600</v>
      </c>
      <c r="BD24" s="56"/>
      <c r="BE24" s="56">
        <v>136600</v>
      </c>
      <c r="BF24" s="40"/>
      <c r="BG24" s="20">
        <f>BH24+BI24</f>
        <v>147900</v>
      </c>
      <c r="BH24" s="56"/>
      <c r="BI24" s="56">
        <v>147900</v>
      </c>
      <c r="BJ24" s="40"/>
      <c r="BK24" s="20">
        <f>BL24+BM24</f>
        <v>600100</v>
      </c>
      <c r="BL24" s="56"/>
      <c r="BM24" s="56">
        <v>600100</v>
      </c>
      <c r="BN24" s="40"/>
    </row>
    <row r="25" spans="1:66">
      <c r="A25" s="13" t="s">
        <v>349</v>
      </c>
      <c r="B25" s="10">
        <v>290</v>
      </c>
      <c r="C25" s="12"/>
      <c r="D25" s="20">
        <v>0</v>
      </c>
      <c r="E25" s="20">
        <v>0</v>
      </c>
      <c r="F25" s="20"/>
      <c r="G25" s="20">
        <v>0</v>
      </c>
      <c r="H25" s="20"/>
      <c r="I25" s="20"/>
      <c r="J25" s="20"/>
      <c r="K25" s="20">
        <v>7590.78</v>
      </c>
      <c r="L25" s="20"/>
      <c r="M25" s="20"/>
      <c r="N25" s="20">
        <v>10135.17</v>
      </c>
      <c r="O25" s="20">
        <f>P25+Q25</f>
        <v>6100</v>
      </c>
      <c r="P25" s="20"/>
      <c r="Q25" s="20">
        <v>6100</v>
      </c>
      <c r="R25" s="35"/>
      <c r="S25" s="38">
        <v>33573.24</v>
      </c>
      <c r="T25" s="40"/>
      <c r="U25" s="47">
        <v>1292.39</v>
      </c>
      <c r="V25" s="39">
        <v>46487.51</v>
      </c>
      <c r="W25" s="39">
        <v>36158.02</v>
      </c>
      <c r="X25" s="20">
        <f>Y25+Z25</f>
        <v>6000</v>
      </c>
      <c r="Y25" s="38"/>
      <c r="Z25" s="38">
        <v>6000</v>
      </c>
      <c r="AA25" s="40"/>
      <c r="AB25" s="54">
        <v>23836.78</v>
      </c>
      <c r="AC25" s="54">
        <f>AB25/9*12</f>
        <v>31782.3733333333</v>
      </c>
      <c r="AD25" s="54"/>
      <c r="AE25" s="54">
        <v>25129.17</v>
      </c>
      <c r="AF25" s="20">
        <f t="shared" si="6"/>
        <v>9100</v>
      </c>
      <c r="AG25" s="56"/>
      <c r="AH25" s="56">
        <v>9100</v>
      </c>
      <c r="AI25" s="56"/>
      <c r="AJ25" s="56">
        <v>5294</v>
      </c>
      <c r="AK25" s="20">
        <f>AL25+AM25</f>
        <v>9300</v>
      </c>
      <c r="AL25" s="56"/>
      <c r="AM25" s="56">
        <v>9300</v>
      </c>
      <c r="AN25" s="56"/>
      <c r="AO25" s="56">
        <v>3828</v>
      </c>
      <c r="AP25" s="56">
        <v>3828</v>
      </c>
      <c r="AQ25" s="20">
        <f>AR25+AS25</f>
        <v>9400</v>
      </c>
      <c r="AR25" s="56"/>
      <c r="AS25" s="56">
        <v>9400</v>
      </c>
      <c r="AT25" s="40"/>
      <c r="AU25" s="20">
        <f>AV25+AW25</f>
        <v>10100</v>
      </c>
      <c r="AV25" s="56"/>
      <c r="AW25" s="56">
        <v>10100</v>
      </c>
      <c r="AX25" s="40"/>
      <c r="AY25" s="20">
        <f>AZ25+BA25</f>
        <v>12900</v>
      </c>
      <c r="AZ25" s="56"/>
      <c r="BA25" s="56">
        <v>12900</v>
      </c>
      <c r="BB25" s="40"/>
      <c r="BC25" s="20">
        <f>BD25+BE25</f>
        <v>11700</v>
      </c>
      <c r="BD25" s="56"/>
      <c r="BE25" s="56">
        <v>11700</v>
      </c>
      <c r="BF25" s="40"/>
      <c r="BG25" s="20">
        <f>BH25+BI25</f>
        <v>13900</v>
      </c>
      <c r="BH25" s="56"/>
      <c r="BI25" s="56">
        <v>13900</v>
      </c>
      <c r="BJ25" s="40"/>
      <c r="BK25" s="20">
        <f>BL25+BM25</f>
        <v>15900</v>
      </c>
      <c r="BL25" s="56"/>
      <c r="BM25" s="56">
        <v>15900</v>
      </c>
      <c r="BN25" s="40"/>
    </row>
    <row r="26" ht="72" spans="1:66">
      <c r="A26" s="16" t="s">
        <v>350</v>
      </c>
      <c r="B26" s="10"/>
      <c r="C26" s="12"/>
      <c r="D26" s="17">
        <f t="shared" ref="D26:M26" si="16">D27+D33+D34</f>
        <v>450140.22</v>
      </c>
      <c r="E26" s="17">
        <f t="shared" si="16"/>
        <v>788094</v>
      </c>
      <c r="F26" s="17">
        <f t="shared" si="16"/>
        <v>0</v>
      </c>
      <c r="G26" s="17">
        <f t="shared" si="16"/>
        <v>788094</v>
      </c>
      <c r="H26" s="17">
        <f t="shared" si="16"/>
        <v>35263.26</v>
      </c>
      <c r="I26" s="17">
        <f t="shared" si="16"/>
        <v>0</v>
      </c>
      <c r="J26" s="17">
        <f t="shared" si="16"/>
        <v>0</v>
      </c>
      <c r="K26" s="17">
        <f>K27+K33+K34+K36</f>
        <v>179886.97</v>
      </c>
      <c r="L26" s="17">
        <f t="shared" si="16"/>
        <v>0</v>
      </c>
      <c r="M26" s="17">
        <f t="shared" si="16"/>
        <v>0</v>
      </c>
      <c r="N26" s="17">
        <f>N27+N33+N34+N36</f>
        <v>316660.94</v>
      </c>
      <c r="O26" s="17">
        <f>O27+O33+O34+O36</f>
        <v>764100</v>
      </c>
      <c r="P26" s="17"/>
      <c r="Q26" s="17">
        <f t="shared" ref="Q26:AH26" si="17">Q27+Q33+Q34+Q36</f>
        <v>764100</v>
      </c>
      <c r="R26" s="17">
        <f t="shared" si="17"/>
        <v>0</v>
      </c>
      <c r="S26" s="17">
        <f t="shared" si="17"/>
        <v>206077.91</v>
      </c>
      <c r="T26" s="17">
        <f t="shared" si="17"/>
        <v>0</v>
      </c>
      <c r="U26" s="17">
        <f t="shared" si="17"/>
        <v>26804.83</v>
      </c>
      <c r="V26" s="17">
        <f t="shared" si="17"/>
        <v>341620.69</v>
      </c>
      <c r="W26" s="17">
        <f t="shared" si="17"/>
        <v>396718.93</v>
      </c>
      <c r="X26" s="17">
        <f t="shared" si="17"/>
        <v>923100</v>
      </c>
      <c r="Y26" s="17">
        <f t="shared" si="17"/>
        <v>0</v>
      </c>
      <c r="Z26" s="31">
        <f t="shared" si="17"/>
        <v>923100</v>
      </c>
      <c r="AA26" s="31">
        <f t="shared" si="17"/>
        <v>0</v>
      </c>
      <c r="AB26" s="31">
        <f t="shared" si="17"/>
        <v>274173.01</v>
      </c>
      <c r="AC26" s="31">
        <f t="shared" si="17"/>
        <v>391953.033333333</v>
      </c>
      <c r="AD26" s="31">
        <f t="shared" si="17"/>
        <v>39991</v>
      </c>
      <c r="AE26" s="31">
        <f t="shared" si="17"/>
        <v>285312</v>
      </c>
      <c r="AF26" s="17">
        <f t="shared" si="17"/>
        <v>915000</v>
      </c>
      <c r="AG26" s="17">
        <f t="shared" si="17"/>
        <v>0</v>
      </c>
      <c r="AH26" s="17">
        <f t="shared" si="17"/>
        <v>915000</v>
      </c>
      <c r="AI26" s="58"/>
      <c r="AJ26" s="17">
        <f t="shared" ref="AJ26:AS26" si="18">AJ27+AJ33+AJ34+AJ36</f>
        <v>343420.23</v>
      </c>
      <c r="AK26" s="17">
        <f t="shared" si="18"/>
        <v>934900</v>
      </c>
      <c r="AL26" s="17">
        <f t="shared" si="18"/>
        <v>5000</v>
      </c>
      <c r="AM26" s="17">
        <f t="shared" si="18"/>
        <v>929900</v>
      </c>
      <c r="AN26" s="17">
        <f t="shared" si="18"/>
        <v>0</v>
      </c>
      <c r="AO26" s="17">
        <f t="shared" si="18"/>
        <v>202355.25</v>
      </c>
      <c r="AP26" s="17">
        <f t="shared" si="18"/>
        <v>259521.2</v>
      </c>
      <c r="AQ26" s="17">
        <f t="shared" si="18"/>
        <v>815900</v>
      </c>
      <c r="AR26" s="17">
        <f t="shared" si="18"/>
        <v>5600</v>
      </c>
      <c r="AS26" s="17">
        <f t="shared" si="18"/>
        <v>810300</v>
      </c>
      <c r="AT26" s="49"/>
      <c r="AU26" s="17">
        <f>AU27+AU33+AU34+AU36</f>
        <v>713100</v>
      </c>
      <c r="AV26" s="17">
        <f>AV27+AV33+AV34+AV36</f>
        <v>5700</v>
      </c>
      <c r="AW26" s="17">
        <f>AW27+AW33+AW34+AW36</f>
        <v>707400</v>
      </c>
      <c r="AX26" s="49"/>
      <c r="AY26" s="17">
        <f>AY27+AY33+AY34+AY36</f>
        <v>722300</v>
      </c>
      <c r="AZ26" s="17">
        <f>AZ27+AZ33+AZ34+AZ36</f>
        <v>0</v>
      </c>
      <c r="BA26" s="17">
        <f>BA27+BA33+BA34+BA36</f>
        <v>722300</v>
      </c>
      <c r="BB26" s="49"/>
      <c r="BC26" s="17">
        <f>BC27+BC33+BC34+BC36</f>
        <v>817800</v>
      </c>
      <c r="BD26" s="17">
        <f>BD27+BD33+BD34+BD36</f>
        <v>0</v>
      </c>
      <c r="BE26" s="17">
        <f>BE27+BE33+BE34+BE36</f>
        <v>817800</v>
      </c>
      <c r="BF26" s="49"/>
      <c r="BG26" s="17">
        <f>BG27+BG33+BG34+BG36</f>
        <v>816100</v>
      </c>
      <c r="BH26" s="17">
        <f>BH27+BH33+BH34+BH36</f>
        <v>33900</v>
      </c>
      <c r="BI26" s="17">
        <f>BI27+BI33+BI34+BI36</f>
        <v>782200</v>
      </c>
      <c r="BJ26" s="49"/>
      <c r="BK26" s="17">
        <f>BK27+BK33+BK34+BK36</f>
        <v>539700</v>
      </c>
      <c r="BL26" s="17">
        <f>BL27+BL33+BL34+BL36</f>
        <v>0</v>
      </c>
      <c r="BM26" s="17">
        <f>BM27+BM33+BM34+BM36</f>
        <v>539700</v>
      </c>
      <c r="BN26" s="49"/>
    </row>
    <row r="27" spans="1:66">
      <c r="A27" s="13" t="s">
        <v>351</v>
      </c>
      <c r="B27" s="10">
        <v>223</v>
      </c>
      <c r="C27" s="12"/>
      <c r="D27" s="20">
        <v>143703.3</v>
      </c>
      <c r="E27" s="20">
        <f>E28+E29+E31</f>
        <v>152338</v>
      </c>
      <c r="F27" s="20">
        <f>F28+F29+F31</f>
        <v>0</v>
      </c>
      <c r="G27" s="20">
        <f>G28+G29+G31</f>
        <v>152338</v>
      </c>
      <c r="H27" s="20">
        <v>28945.46</v>
      </c>
      <c r="I27" s="20"/>
      <c r="J27" s="20"/>
      <c r="K27" s="20">
        <v>101070.55</v>
      </c>
      <c r="L27" s="20"/>
      <c r="M27" s="20"/>
      <c r="N27" s="31">
        <v>144544.36</v>
      </c>
      <c r="O27" s="32">
        <f>O28+O29+O30+O31+O32</f>
        <v>167600</v>
      </c>
      <c r="P27" s="31"/>
      <c r="Q27" s="32">
        <f>Q28+Q29+Q30+Q31+Q32</f>
        <v>167600</v>
      </c>
      <c r="R27" s="48"/>
      <c r="S27" s="32">
        <f>S28+S29+S30+S31+S32</f>
        <v>113039.05</v>
      </c>
      <c r="T27" s="49"/>
      <c r="U27" s="32">
        <f>U28+U29+U30+U31+U32</f>
        <v>10414.83</v>
      </c>
      <c r="V27" s="32">
        <f>V28+V29+V30+V31+V32</f>
        <v>212262.21</v>
      </c>
      <c r="W27" s="32">
        <v>152988.6</v>
      </c>
      <c r="X27" s="32">
        <f>X28+X29+X30+X31+X32</f>
        <v>231400</v>
      </c>
      <c r="Y27" s="32">
        <f>Y28+Y29+Y30+Y31+Y32</f>
        <v>0</v>
      </c>
      <c r="Z27" s="32">
        <f>Z28+Z29+Z30+Z31+Z32</f>
        <v>231400</v>
      </c>
      <c r="AA27" s="49"/>
      <c r="AB27" s="55">
        <v>122519.61</v>
      </c>
      <c r="AC27" s="55">
        <f>AC29+AC30+AC31+AC32</f>
        <v>222000</v>
      </c>
      <c r="AD27" s="55">
        <v>25536.76</v>
      </c>
      <c r="AE27" s="55">
        <v>167221.91</v>
      </c>
      <c r="AF27" s="32">
        <f>AF28+AF29+AF30+AF31+AF32</f>
        <v>277600</v>
      </c>
      <c r="AG27" s="32">
        <f>AG28+AG29+AG30+AG31+AG32</f>
        <v>0</v>
      </c>
      <c r="AH27" s="32">
        <f>AH28+AH29+AH30+AH31+AH32</f>
        <v>277600</v>
      </c>
      <c r="AI27" s="58"/>
      <c r="AJ27" s="58">
        <v>175482.43</v>
      </c>
      <c r="AK27" s="32">
        <f>AK28+AK29+AK30+AK31+AK32</f>
        <v>236700</v>
      </c>
      <c r="AL27" s="32">
        <f>AL28+AL29+AL30+AL31+AL32</f>
        <v>0</v>
      </c>
      <c r="AM27" s="32">
        <f>AM28+AM29+AM30+AM31+AM32</f>
        <v>236700</v>
      </c>
      <c r="AN27" s="58"/>
      <c r="AO27" s="58">
        <v>127553.74</v>
      </c>
      <c r="AP27" s="58">
        <v>169160.7</v>
      </c>
      <c r="AQ27" s="32">
        <f>AQ28+AQ29+AQ30+AQ31+AQ32</f>
        <v>226900</v>
      </c>
      <c r="AR27" s="58"/>
      <c r="AS27" s="32">
        <f>AS28+AS29+AS30+AS31+AS32</f>
        <v>226900</v>
      </c>
      <c r="AT27" s="49"/>
      <c r="AU27" s="32">
        <f>AU28+AU29+AU30+AU31+AU32</f>
        <v>180400</v>
      </c>
      <c r="AV27" s="58"/>
      <c r="AW27" s="32">
        <f>AW28+AW29+AW30+AW31+AW32</f>
        <v>180400</v>
      </c>
      <c r="AX27" s="49"/>
      <c r="AY27" s="32">
        <f>AY28+AY29+AY30+AY31+AY32</f>
        <v>194600</v>
      </c>
      <c r="AZ27" s="58"/>
      <c r="BA27" s="32">
        <f>BA28+BA29+BA30+BA31+BA32</f>
        <v>194600</v>
      </c>
      <c r="BB27" s="49"/>
      <c r="BC27" s="32">
        <f>BC28+BC29+BC30+BC31+BC32</f>
        <v>197500</v>
      </c>
      <c r="BD27" s="58"/>
      <c r="BE27" s="32">
        <f>BE28+BE29+BE30+BE31+BE32</f>
        <v>197500</v>
      </c>
      <c r="BF27" s="49"/>
      <c r="BG27" s="32">
        <f>BG28+BG29+BG30+BG31+BG32</f>
        <v>302500</v>
      </c>
      <c r="BH27" s="58"/>
      <c r="BI27" s="32">
        <f>BI28+BI29+BI30+BI31+BI32</f>
        <v>302500</v>
      </c>
      <c r="BJ27" s="49"/>
      <c r="BK27" s="32">
        <f>BK28+BK29+BK30+BK31+BK32</f>
        <v>260400</v>
      </c>
      <c r="BL27" s="58"/>
      <c r="BM27" s="32">
        <f>BM28+BM29+BM30+BM31+BM32</f>
        <v>260400</v>
      </c>
      <c r="BN27" s="49"/>
    </row>
    <row r="28" spans="1:66">
      <c r="A28" s="23" t="s">
        <v>352</v>
      </c>
      <c r="B28" s="10">
        <v>223</v>
      </c>
      <c r="C28" s="12"/>
      <c r="D28" s="20"/>
      <c r="E28" s="20">
        <f>161038-84300</f>
        <v>76738</v>
      </c>
      <c r="F28" s="20">
        <v>0</v>
      </c>
      <c r="G28" s="20">
        <f>161038-84300</f>
        <v>76738</v>
      </c>
      <c r="H28" s="20">
        <v>25847</v>
      </c>
      <c r="I28" s="20"/>
      <c r="J28" s="20"/>
      <c r="K28" s="20">
        <v>35847</v>
      </c>
      <c r="L28" s="20"/>
      <c r="M28" s="20"/>
      <c r="N28" s="20">
        <v>0</v>
      </c>
      <c r="O28" s="20">
        <f>P28+Q28</f>
        <v>0</v>
      </c>
      <c r="P28" s="20"/>
      <c r="Q28" s="20">
        <v>0</v>
      </c>
      <c r="R28" s="35"/>
      <c r="S28" s="38">
        <v>0</v>
      </c>
      <c r="T28" s="40"/>
      <c r="U28" s="47"/>
      <c r="V28" s="38"/>
      <c r="W28" s="38"/>
      <c r="X28" s="20">
        <f>Y28+Z28</f>
        <v>0</v>
      </c>
      <c r="Y28" s="38"/>
      <c r="Z28" s="38"/>
      <c r="AA28" s="40"/>
      <c r="AB28" s="54"/>
      <c r="AC28" s="54"/>
      <c r="AD28" s="54"/>
      <c r="AE28" s="54"/>
      <c r="AF28" s="20">
        <f t="shared" ref="AF28:AF36" si="19">AG28+AH28</f>
        <v>0</v>
      </c>
      <c r="AG28" s="56"/>
      <c r="AH28" s="56"/>
      <c r="AI28" s="56"/>
      <c r="AJ28" s="56"/>
      <c r="AK28" s="20">
        <f t="shared" ref="AK28:AK36" si="20">AL28+AM28</f>
        <v>0</v>
      </c>
      <c r="AL28" s="56"/>
      <c r="AM28" s="56"/>
      <c r="AN28" s="56"/>
      <c r="AO28" s="56"/>
      <c r="AP28" s="56"/>
      <c r="AQ28" s="20">
        <f t="shared" ref="AQ28:AQ36" si="21">AR28+AS28</f>
        <v>0</v>
      </c>
      <c r="AR28" s="56"/>
      <c r="AS28" s="56"/>
      <c r="AT28" s="40"/>
      <c r="AU28" s="20">
        <f t="shared" ref="AU28:AU38" si="22">AV28+AW28</f>
        <v>0</v>
      </c>
      <c r="AV28" s="56"/>
      <c r="AW28" s="56"/>
      <c r="AX28" s="40"/>
      <c r="AY28" s="20">
        <f t="shared" ref="AY28:AY36" si="23">AZ28+BA28</f>
        <v>0</v>
      </c>
      <c r="AZ28" s="56"/>
      <c r="BA28" s="56"/>
      <c r="BB28" s="40"/>
      <c r="BC28" s="20">
        <f t="shared" ref="BC28:BC36" si="24">BD28+BE28</f>
        <v>0</v>
      </c>
      <c r="BD28" s="56"/>
      <c r="BE28" s="56"/>
      <c r="BF28" s="40"/>
      <c r="BG28" s="20">
        <f t="shared" ref="BG28:BG36" si="25">BH28+BI28</f>
        <v>0</v>
      </c>
      <c r="BH28" s="56"/>
      <c r="BI28" s="56"/>
      <c r="BJ28" s="40"/>
      <c r="BK28" s="20">
        <f t="shared" ref="BK28:BK36" si="26">BL28+BM28</f>
        <v>0</v>
      </c>
      <c r="BL28" s="56"/>
      <c r="BM28" s="56"/>
      <c r="BN28" s="40"/>
    </row>
    <row r="29" spans="1:66">
      <c r="A29" s="15" t="s">
        <v>353</v>
      </c>
      <c r="B29" s="10">
        <v>223</v>
      </c>
      <c r="C29" s="12"/>
      <c r="D29" s="20"/>
      <c r="E29" s="20">
        <v>40500</v>
      </c>
      <c r="F29" s="20">
        <v>0</v>
      </c>
      <c r="G29" s="20">
        <v>40500</v>
      </c>
      <c r="H29" s="20">
        <v>12359.41</v>
      </c>
      <c r="I29" s="20"/>
      <c r="J29" s="20"/>
      <c r="K29" s="20">
        <v>45867.9</v>
      </c>
      <c r="L29" s="20"/>
      <c r="M29" s="20"/>
      <c r="N29" s="20"/>
      <c r="O29" s="20">
        <f t="shared" ref="O29:O36" si="27">P29+Q29</f>
        <v>68500</v>
      </c>
      <c r="P29" s="20"/>
      <c r="Q29" s="20">
        <v>68500</v>
      </c>
      <c r="R29" s="35"/>
      <c r="S29" s="38">
        <v>35955.35</v>
      </c>
      <c r="T29" s="40"/>
      <c r="U29" s="47">
        <v>8414.83</v>
      </c>
      <c r="V29" s="38">
        <v>63130.04</v>
      </c>
      <c r="W29" s="38"/>
      <c r="X29" s="20">
        <f t="shared" ref="X29:X35" si="28">Y29+Z29</f>
        <v>78400</v>
      </c>
      <c r="Y29" s="38"/>
      <c r="Z29" s="38">
        <v>78400</v>
      </c>
      <c r="AA29" s="40"/>
      <c r="AB29" s="54"/>
      <c r="AC29" s="54">
        <v>69000</v>
      </c>
      <c r="AD29" s="54"/>
      <c r="AE29" s="54"/>
      <c r="AF29" s="20">
        <f t="shared" si="19"/>
        <v>75800</v>
      </c>
      <c r="AG29" s="56"/>
      <c r="AH29" s="56">
        <v>75800</v>
      </c>
      <c r="AI29" s="56"/>
      <c r="AJ29" s="56">
        <v>76070.06</v>
      </c>
      <c r="AK29" s="20">
        <f t="shared" si="20"/>
        <v>85300</v>
      </c>
      <c r="AL29" s="56"/>
      <c r="AM29" s="56">
        <v>85300</v>
      </c>
      <c r="AN29" s="56"/>
      <c r="AO29" s="56">
        <v>61232.97</v>
      </c>
      <c r="AP29" s="56">
        <v>78815.15</v>
      </c>
      <c r="AQ29" s="20">
        <f t="shared" si="21"/>
        <v>87800</v>
      </c>
      <c r="AR29" s="56"/>
      <c r="AS29" s="56">
        <v>87800</v>
      </c>
      <c r="AT29" s="40"/>
      <c r="AU29" s="20">
        <f t="shared" si="22"/>
        <v>84000</v>
      </c>
      <c r="AV29" s="56"/>
      <c r="AW29" s="56">
        <v>84000</v>
      </c>
      <c r="AX29" s="40"/>
      <c r="AY29" s="20">
        <f t="shared" si="23"/>
        <v>87400</v>
      </c>
      <c r="AZ29" s="56"/>
      <c r="BA29" s="56">
        <v>87400</v>
      </c>
      <c r="BB29" s="40"/>
      <c r="BC29" s="20">
        <f t="shared" si="24"/>
        <v>70000</v>
      </c>
      <c r="BD29" s="56"/>
      <c r="BE29" s="56">
        <v>70000</v>
      </c>
      <c r="BF29" s="40"/>
      <c r="BG29" s="20">
        <f t="shared" si="25"/>
        <v>93700</v>
      </c>
      <c r="BH29" s="56"/>
      <c r="BI29" s="56">
        <v>93700</v>
      </c>
      <c r="BJ29" s="40"/>
      <c r="BK29" s="20">
        <f t="shared" si="26"/>
        <v>30400</v>
      </c>
      <c r="BL29" s="56"/>
      <c r="BM29" s="56">
        <v>30400</v>
      </c>
      <c r="BN29" s="40"/>
    </row>
    <row r="30" spans="1:66">
      <c r="A30" s="15" t="s">
        <v>354</v>
      </c>
      <c r="B30" s="10">
        <v>223</v>
      </c>
      <c r="C30" s="12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>
        <f t="shared" si="27"/>
        <v>79400</v>
      </c>
      <c r="P30" s="20"/>
      <c r="Q30" s="20">
        <v>79400</v>
      </c>
      <c r="R30" s="35"/>
      <c r="S30" s="38">
        <v>66898.69</v>
      </c>
      <c r="T30" s="40"/>
      <c r="U30" s="47">
        <v>2000</v>
      </c>
      <c r="V30" s="38">
        <v>131194.57</v>
      </c>
      <c r="W30" s="38"/>
      <c r="X30" s="20">
        <f t="shared" si="28"/>
        <v>133600</v>
      </c>
      <c r="Y30" s="38"/>
      <c r="Z30" s="38">
        <v>133600</v>
      </c>
      <c r="AA30" s="40"/>
      <c r="AB30" s="54"/>
      <c r="AC30" s="54">
        <v>133600</v>
      </c>
      <c r="AD30" s="54"/>
      <c r="AE30" s="54"/>
      <c r="AF30" s="20">
        <f t="shared" si="19"/>
        <v>184800</v>
      </c>
      <c r="AG30" s="56"/>
      <c r="AH30" s="56">
        <v>184800</v>
      </c>
      <c r="AI30" s="56"/>
      <c r="AJ30" s="56">
        <v>75550.38</v>
      </c>
      <c r="AK30" s="20">
        <f t="shared" si="20"/>
        <v>129000</v>
      </c>
      <c r="AL30" s="56"/>
      <c r="AM30" s="56">
        <v>129000</v>
      </c>
      <c r="AN30" s="56"/>
      <c r="AO30" s="56">
        <v>66226.08</v>
      </c>
      <c r="AP30" s="56">
        <v>80016.1</v>
      </c>
      <c r="AQ30" s="20">
        <f t="shared" si="21"/>
        <v>123400</v>
      </c>
      <c r="AR30" s="56"/>
      <c r="AS30" s="56">
        <v>123400</v>
      </c>
      <c r="AT30" s="40"/>
      <c r="AU30" s="20">
        <f t="shared" si="22"/>
        <v>85300</v>
      </c>
      <c r="AV30" s="56"/>
      <c r="AW30" s="56">
        <v>85300</v>
      </c>
      <c r="AX30" s="40"/>
      <c r="AY30" s="20">
        <f t="shared" si="23"/>
        <v>88800</v>
      </c>
      <c r="AZ30" s="56"/>
      <c r="BA30" s="56">
        <v>88800</v>
      </c>
      <c r="BB30" s="40"/>
      <c r="BC30" s="20">
        <f t="shared" si="24"/>
        <v>100000</v>
      </c>
      <c r="BD30" s="56"/>
      <c r="BE30" s="56">
        <v>100000</v>
      </c>
      <c r="BF30" s="40"/>
      <c r="BG30" s="20">
        <f t="shared" si="25"/>
        <v>180000</v>
      </c>
      <c r="BH30" s="56"/>
      <c r="BI30" s="56">
        <v>180000</v>
      </c>
      <c r="BJ30" s="40"/>
      <c r="BK30" s="20">
        <f t="shared" si="26"/>
        <v>200200</v>
      </c>
      <c r="BL30" s="56"/>
      <c r="BM30" s="56">
        <v>200200</v>
      </c>
      <c r="BN30" s="40"/>
    </row>
    <row r="31" spans="1:66">
      <c r="A31" s="15" t="s">
        <v>355</v>
      </c>
      <c r="B31" s="10">
        <v>223</v>
      </c>
      <c r="C31" s="12"/>
      <c r="D31" s="20"/>
      <c r="E31" s="20">
        <v>35100</v>
      </c>
      <c r="F31" s="20">
        <v>0</v>
      </c>
      <c r="G31" s="20">
        <v>35100</v>
      </c>
      <c r="H31" s="20">
        <f>2051.08+873.1</f>
        <v>2924.18</v>
      </c>
      <c r="I31" s="20"/>
      <c r="J31" s="20"/>
      <c r="K31" s="20">
        <f>11118.87+2697.86</f>
        <v>13816.73</v>
      </c>
      <c r="L31" s="20"/>
      <c r="M31" s="20"/>
      <c r="N31" s="20"/>
      <c r="O31" s="20">
        <f t="shared" si="27"/>
        <v>19700</v>
      </c>
      <c r="P31" s="20"/>
      <c r="Q31" s="20">
        <v>19700</v>
      </c>
      <c r="R31" s="35"/>
      <c r="S31" s="38">
        <v>10185.01</v>
      </c>
      <c r="T31" s="40"/>
      <c r="U31" s="47"/>
      <c r="V31" s="38">
        <v>13623.41</v>
      </c>
      <c r="W31" s="38"/>
      <c r="X31" s="20">
        <f t="shared" si="28"/>
        <v>14000</v>
      </c>
      <c r="Y31" s="38"/>
      <c r="Z31" s="38">
        <v>14000</v>
      </c>
      <c r="AA31" s="40"/>
      <c r="AB31" s="54"/>
      <c r="AC31" s="54">
        <v>14000</v>
      </c>
      <c r="AD31" s="54"/>
      <c r="AE31" s="54"/>
      <c r="AF31" s="20">
        <f t="shared" si="19"/>
        <v>13000</v>
      </c>
      <c r="AG31" s="56"/>
      <c r="AH31" s="56">
        <v>13000</v>
      </c>
      <c r="AI31" s="56"/>
      <c r="AJ31" s="56">
        <v>8982.8</v>
      </c>
      <c r="AK31" s="20">
        <f t="shared" si="20"/>
        <v>18200</v>
      </c>
      <c r="AL31" s="56"/>
      <c r="AM31" s="56">
        <v>18200</v>
      </c>
      <c r="AN31" s="56"/>
      <c r="AO31" s="56">
        <v>8290.75</v>
      </c>
      <c r="AP31" s="56">
        <v>10329.45</v>
      </c>
      <c r="AQ31" s="20">
        <f t="shared" si="21"/>
        <v>11400</v>
      </c>
      <c r="AR31" s="56"/>
      <c r="AS31" s="56">
        <v>11400</v>
      </c>
      <c r="AT31" s="40"/>
      <c r="AU31" s="20">
        <f t="shared" si="22"/>
        <v>11100</v>
      </c>
      <c r="AV31" s="56"/>
      <c r="AW31" s="56">
        <v>11100</v>
      </c>
      <c r="AX31" s="40"/>
      <c r="AY31" s="20">
        <f t="shared" si="23"/>
        <v>11600</v>
      </c>
      <c r="AZ31" s="56"/>
      <c r="BA31" s="56">
        <v>11600</v>
      </c>
      <c r="BB31" s="40"/>
      <c r="BC31" s="20">
        <f t="shared" si="24"/>
        <v>12500</v>
      </c>
      <c r="BD31" s="56"/>
      <c r="BE31" s="56">
        <v>12500</v>
      </c>
      <c r="BF31" s="40"/>
      <c r="BG31" s="20">
        <f t="shared" si="25"/>
        <v>12800</v>
      </c>
      <c r="BH31" s="56"/>
      <c r="BI31" s="56">
        <v>12800</v>
      </c>
      <c r="BJ31" s="40"/>
      <c r="BK31" s="20">
        <f t="shared" si="26"/>
        <v>10800</v>
      </c>
      <c r="BL31" s="56"/>
      <c r="BM31" s="56">
        <v>10800</v>
      </c>
      <c r="BN31" s="40"/>
    </row>
    <row r="32" spans="1:66">
      <c r="A32" s="15" t="s">
        <v>356</v>
      </c>
      <c r="B32" s="10">
        <v>223</v>
      </c>
      <c r="C32" s="12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>
        <f t="shared" si="27"/>
        <v>0</v>
      </c>
      <c r="P32" s="20"/>
      <c r="Q32" s="20">
        <v>0</v>
      </c>
      <c r="R32" s="35"/>
      <c r="S32" s="38"/>
      <c r="T32" s="40"/>
      <c r="U32" s="47"/>
      <c r="V32" s="38">
        <v>4314.19</v>
      </c>
      <c r="W32" s="38"/>
      <c r="X32" s="20">
        <f t="shared" si="28"/>
        <v>5400</v>
      </c>
      <c r="Y32" s="38"/>
      <c r="Z32" s="38">
        <v>5400</v>
      </c>
      <c r="AA32" s="40"/>
      <c r="AB32" s="54"/>
      <c r="AC32" s="54">
        <v>5400</v>
      </c>
      <c r="AD32" s="54"/>
      <c r="AE32" s="54"/>
      <c r="AF32" s="20">
        <f t="shared" si="19"/>
        <v>4000</v>
      </c>
      <c r="AG32" s="56"/>
      <c r="AH32" s="56">
        <v>4000</v>
      </c>
      <c r="AI32" s="56"/>
      <c r="AJ32" s="56"/>
      <c r="AK32" s="20">
        <f t="shared" si="20"/>
        <v>4200</v>
      </c>
      <c r="AL32" s="56"/>
      <c r="AM32" s="56">
        <v>4200</v>
      </c>
      <c r="AN32" s="56"/>
      <c r="AO32" s="56"/>
      <c r="AP32" s="56"/>
      <c r="AQ32" s="20">
        <f t="shared" si="21"/>
        <v>4300</v>
      </c>
      <c r="AR32" s="56"/>
      <c r="AS32" s="56">
        <v>4300</v>
      </c>
      <c r="AT32" s="40"/>
      <c r="AU32" s="20">
        <f t="shared" si="22"/>
        <v>0</v>
      </c>
      <c r="AV32" s="56"/>
      <c r="AW32" s="56">
        <v>0</v>
      </c>
      <c r="AX32" s="40"/>
      <c r="AY32" s="20">
        <f t="shared" si="23"/>
        <v>6800</v>
      </c>
      <c r="AZ32" s="56"/>
      <c r="BA32" s="56">
        <v>6800</v>
      </c>
      <c r="BB32" s="40"/>
      <c r="BC32" s="20">
        <f t="shared" si="24"/>
        <v>15000</v>
      </c>
      <c r="BD32" s="56"/>
      <c r="BE32" s="56">
        <v>15000</v>
      </c>
      <c r="BF32" s="40"/>
      <c r="BG32" s="20">
        <f t="shared" si="25"/>
        <v>16000</v>
      </c>
      <c r="BH32" s="56"/>
      <c r="BI32" s="56">
        <v>16000</v>
      </c>
      <c r="BJ32" s="40"/>
      <c r="BK32" s="20">
        <f t="shared" si="26"/>
        <v>19000</v>
      </c>
      <c r="BL32" s="56"/>
      <c r="BM32" s="56">
        <v>19000</v>
      </c>
      <c r="BN32" s="40"/>
    </row>
    <row r="33" spans="1:66">
      <c r="A33" s="13" t="s">
        <v>357</v>
      </c>
      <c r="B33" s="10">
        <v>225</v>
      </c>
      <c r="C33" s="12"/>
      <c r="D33" s="20">
        <v>46032.08</v>
      </c>
      <c r="E33" s="20">
        <v>42246</v>
      </c>
      <c r="F33" s="20"/>
      <c r="G33" s="20">
        <v>42246</v>
      </c>
      <c r="H33" s="20">
        <v>6317.8</v>
      </c>
      <c r="I33" s="20"/>
      <c r="J33" s="20"/>
      <c r="K33" s="20">
        <v>28170.92</v>
      </c>
      <c r="L33" s="20"/>
      <c r="M33" s="20"/>
      <c r="N33" s="20">
        <v>48545.58</v>
      </c>
      <c r="O33" s="20">
        <f t="shared" si="27"/>
        <v>61600</v>
      </c>
      <c r="P33" s="20"/>
      <c r="Q33" s="20">
        <v>61600</v>
      </c>
      <c r="R33" s="35"/>
      <c r="S33" s="38">
        <v>62214.56</v>
      </c>
      <c r="T33" s="40"/>
      <c r="U33" s="47">
        <f>3980+12410</f>
        <v>16390</v>
      </c>
      <c r="V33" s="38">
        <v>88259.41</v>
      </c>
      <c r="W33" s="38">
        <v>96977.03</v>
      </c>
      <c r="X33" s="20">
        <f t="shared" si="28"/>
        <v>91700</v>
      </c>
      <c r="Y33" s="38"/>
      <c r="Z33" s="38">
        <v>91700</v>
      </c>
      <c r="AA33" s="40"/>
      <c r="AB33" s="54">
        <v>54898.9</v>
      </c>
      <c r="AC33" s="54">
        <f>AB33/9*12</f>
        <v>73198.5333333333</v>
      </c>
      <c r="AD33" s="54">
        <v>14454.24</v>
      </c>
      <c r="AE33" s="54">
        <v>78319.69</v>
      </c>
      <c r="AF33" s="20">
        <f t="shared" si="19"/>
        <v>69000</v>
      </c>
      <c r="AG33" s="56"/>
      <c r="AH33" s="56">
        <v>69000</v>
      </c>
      <c r="AI33" s="56"/>
      <c r="AJ33" s="56">
        <v>78263.4</v>
      </c>
      <c r="AK33" s="20">
        <f t="shared" si="20"/>
        <v>84700</v>
      </c>
      <c r="AL33" s="56"/>
      <c r="AM33" s="56">
        <v>84700</v>
      </c>
      <c r="AN33" s="56"/>
      <c r="AO33" s="56">
        <v>48144.01</v>
      </c>
      <c r="AP33" s="56">
        <v>56909</v>
      </c>
      <c r="AQ33" s="20">
        <f t="shared" si="21"/>
        <v>76600</v>
      </c>
      <c r="AR33" s="56"/>
      <c r="AS33" s="56">
        <v>76600</v>
      </c>
      <c r="AT33" s="40"/>
      <c r="AU33" s="20">
        <f t="shared" si="22"/>
        <v>78600</v>
      </c>
      <c r="AV33" s="56"/>
      <c r="AW33" s="56">
        <v>78600</v>
      </c>
      <c r="AX33" s="40"/>
      <c r="AY33" s="20">
        <f t="shared" si="23"/>
        <v>95100</v>
      </c>
      <c r="AZ33" s="56"/>
      <c r="BA33" s="56">
        <v>95100</v>
      </c>
      <c r="BB33" s="40"/>
      <c r="BC33" s="20">
        <f t="shared" si="24"/>
        <v>96800</v>
      </c>
      <c r="BD33" s="56"/>
      <c r="BE33" s="56">
        <v>96800</v>
      </c>
      <c r="BF33" s="40"/>
      <c r="BG33" s="20">
        <f t="shared" si="25"/>
        <v>104000</v>
      </c>
      <c r="BH33" s="56"/>
      <c r="BI33" s="56">
        <v>104000</v>
      </c>
      <c r="BJ33" s="40"/>
      <c r="BK33" s="20">
        <f t="shared" si="26"/>
        <v>106500</v>
      </c>
      <c r="BL33" s="56"/>
      <c r="BM33" s="56">
        <v>106500</v>
      </c>
      <c r="BN33" s="40"/>
    </row>
    <row r="34" spans="1:66">
      <c r="A34" s="13" t="s">
        <v>358</v>
      </c>
      <c r="B34" s="24">
        <v>340</v>
      </c>
      <c r="C34" s="12"/>
      <c r="D34" s="25">
        <v>260404.84</v>
      </c>
      <c r="E34" s="25">
        <f>64510+E35-15000</f>
        <v>593510</v>
      </c>
      <c r="F34" s="25"/>
      <c r="G34" s="25">
        <f>G35+49510</f>
        <v>593510</v>
      </c>
      <c r="H34" s="25"/>
      <c r="I34" s="25"/>
      <c r="J34" s="25"/>
      <c r="K34" s="25">
        <v>45055.5</v>
      </c>
      <c r="L34" s="25"/>
      <c r="M34" s="25"/>
      <c r="N34" s="20">
        <v>60081</v>
      </c>
      <c r="O34" s="20">
        <f t="shared" si="27"/>
        <v>534900</v>
      </c>
      <c r="P34" s="20"/>
      <c r="Q34" s="20">
        <f>Q35+49500</f>
        <v>534900</v>
      </c>
      <c r="R34" s="35"/>
      <c r="S34" s="38">
        <v>30824.3</v>
      </c>
      <c r="T34" s="40"/>
      <c r="U34" s="47"/>
      <c r="V34" s="38">
        <v>41099.07</v>
      </c>
      <c r="W34" s="38">
        <v>107643.3</v>
      </c>
      <c r="X34" s="20">
        <f t="shared" si="28"/>
        <v>600000</v>
      </c>
      <c r="Y34" s="38"/>
      <c r="Z34" s="38">
        <f>35600+Z35</f>
        <v>600000</v>
      </c>
      <c r="AA34" s="40"/>
      <c r="AB34" s="54">
        <v>30552.5</v>
      </c>
      <c r="AC34" s="54">
        <v>30552.5</v>
      </c>
      <c r="AD34" s="54"/>
      <c r="AE34" s="54">
        <v>39770.4</v>
      </c>
      <c r="AF34" s="20">
        <f t="shared" si="19"/>
        <v>568400</v>
      </c>
      <c r="AG34" s="56">
        <v>0</v>
      </c>
      <c r="AH34" s="56">
        <f>32200+AH35</f>
        <v>568400</v>
      </c>
      <c r="AI34" s="56"/>
      <c r="AJ34" s="56">
        <v>50384.4</v>
      </c>
      <c r="AK34" s="20">
        <f t="shared" si="20"/>
        <v>613500</v>
      </c>
      <c r="AL34" s="56">
        <v>5000</v>
      </c>
      <c r="AM34" s="56">
        <f>37300+AM35</f>
        <v>608500</v>
      </c>
      <c r="AN34" s="56"/>
      <c r="AO34" s="56">
        <f>623.25+5575.2+6049.05+4510</f>
        <v>16757.5</v>
      </c>
      <c r="AP34" s="56">
        <v>23551.5</v>
      </c>
      <c r="AQ34" s="20">
        <f t="shared" si="21"/>
        <v>512400</v>
      </c>
      <c r="AR34" s="56">
        <v>5600</v>
      </c>
      <c r="AS34" s="56">
        <v>506800</v>
      </c>
      <c r="AT34" s="40"/>
      <c r="AU34" s="20">
        <f t="shared" si="22"/>
        <v>454100</v>
      </c>
      <c r="AV34" s="56">
        <v>5700</v>
      </c>
      <c r="AW34" s="56">
        <v>448400</v>
      </c>
      <c r="AX34" s="40"/>
      <c r="AY34" s="20">
        <f t="shared" si="23"/>
        <v>432600</v>
      </c>
      <c r="AZ34" s="56"/>
      <c r="BA34" s="56">
        <v>432600</v>
      </c>
      <c r="BB34" s="40"/>
      <c r="BC34" s="20">
        <f t="shared" si="24"/>
        <v>523500</v>
      </c>
      <c r="BD34" s="56"/>
      <c r="BE34" s="56">
        <v>523500</v>
      </c>
      <c r="BF34" s="40"/>
      <c r="BG34" s="20">
        <f t="shared" si="25"/>
        <v>409600</v>
      </c>
      <c r="BH34" s="56">
        <v>33900</v>
      </c>
      <c r="BI34" s="56">
        <v>375700</v>
      </c>
      <c r="BJ34" s="40"/>
      <c r="BK34" s="20">
        <f t="shared" si="26"/>
        <v>172800</v>
      </c>
      <c r="BL34" s="56"/>
      <c r="BM34" s="56">
        <f>BM35</f>
        <v>172800</v>
      </c>
      <c r="BN34" s="40"/>
    </row>
    <row r="35" spans="1:66">
      <c r="A35" s="15" t="s">
        <v>359</v>
      </c>
      <c r="B35" s="26"/>
      <c r="C35" s="12"/>
      <c r="D35" s="25">
        <f>D5*170*80</f>
        <v>0</v>
      </c>
      <c r="E35" s="25">
        <f>F35+G35</f>
        <v>544000</v>
      </c>
      <c r="F35" s="25"/>
      <c r="G35" s="25">
        <f>E5*E9*80</f>
        <v>544000</v>
      </c>
      <c r="H35" s="25"/>
      <c r="I35" s="25"/>
      <c r="J35" s="25"/>
      <c r="K35" s="25">
        <v>0</v>
      </c>
      <c r="L35" s="25"/>
      <c r="M35" s="25"/>
      <c r="N35" s="20">
        <v>0</v>
      </c>
      <c r="O35" s="20">
        <f t="shared" si="27"/>
        <v>485400</v>
      </c>
      <c r="P35" s="20"/>
      <c r="Q35" s="20">
        <f>O5*O9*80-72200</f>
        <v>485400</v>
      </c>
      <c r="R35" s="35"/>
      <c r="S35" s="38"/>
      <c r="T35" s="40"/>
      <c r="U35" s="47"/>
      <c r="V35" s="38"/>
      <c r="W35" s="38"/>
      <c r="X35" s="20">
        <f t="shared" si="28"/>
        <v>564400</v>
      </c>
      <c r="Y35" s="38"/>
      <c r="Z35" s="38">
        <f>X5*83*170</f>
        <v>564400</v>
      </c>
      <c r="AA35" s="40"/>
      <c r="AB35" s="54"/>
      <c r="AC35" s="54"/>
      <c r="AD35" s="54"/>
      <c r="AE35" s="54"/>
      <c r="AF35" s="20">
        <f t="shared" si="19"/>
        <v>536200</v>
      </c>
      <c r="AG35" s="56"/>
      <c r="AH35" s="38">
        <f>AF5*83*170+20</f>
        <v>536200</v>
      </c>
      <c r="AI35" s="56"/>
      <c r="AJ35" s="56"/>
      <c r="AK35" s="20">
        <f t="shared" si="20"/>
        <v>571200</v>
      </c>
      <c r="AL35" s="56"/>
      <c r="AM35" s="38">
        <f>AK5*84*170</f>
        <v>571200</v>
      </c>
      <c r="AN35" s="56"/>
      <c r="AO35" s="56"/>
      <c r="AP35" s="56"/>
      <c r="AQ35" s="20">
        <f t="shared" si="21"/>
        <v>471200</v>
      </c>
      <c r="AR35" s="56"/>
      <c r="AS35" s="56">
        <v>471200</v>
      </c>
      <c r="AT35" s="40"/>
      <c r="AU35" s="20">
        <f t="shared" si="22"/>
        <v>414100</v>
      </c>
      <c r="AV35" s="56"/>
      <c r="AW35" s="56">
        <v>414100</v>
      </c>
      <c r="AX35" s="40"/>
      <c r="AY35" s="20">
        <f t="shared" si="23"/>
        <v>380200</v>
      </c>
      <c r="AZ35" s="56"/>
      <c r="BA35" s="56">
        <v>380200</v>
      </c>
      <c r="BB35" s="40"/>
      <c r="BC35" s="20">
        <f t="shared" si="24"/>
        <v>476000</v>
      </c>
      <c r="BD35" s="56"/>
      <c r="BE35" s="56">
        <v>476000</v>
      </c>
      <c r="BF35" s="40"/>
      <c r="BG35" s="20">
        <f t="shared" si="25"/>
        <v>336600</v>
      </c>
      <c r="BH35" s="56"/>
      <c r="BI35" s="56">
        <v>336600</v>
      </c>
      <c r="BJ35" s="40"/>
      <c r="BK35" s="20">
        <f t="shared" si="26"/>
        <v>172800</v>
      </c>
      <c r="BL35" s="56"/>
      <c r="BM35" s="56">
        <v>172800</v>
      </c>
      <c r="BN35" s="40"/>
    </row>
    <row r="36" spans="1:66">
      <c r="A36" s="13" t="s">
        <v>360</v>
      </c>
      <c r="B36" s="10">
        <v>310</v>
      </c>
      <c r="C36" s="12"/>
      <c r="D36" s="20">
        <v>36497.8</v>
      </c>
      <c r="E36" s="20">
        <v>0</v>
      </c>
      <c r="F36" s="20"/>
      <c r="G36" s="20">
        <v>0</v>
      </c>
      <c r="H36" s="20"/>
      <c r="I36" s="20"/>
      <c r="J36" s="20"/>
      <c r="K36" s="20">
        <v>5590</v>
      </c>
      <c r="L36" s="20"/>
      <c r="M36" s="20"/>
      <c r="N36" s="20">
        <v>63490</v>
      </c>
      <c r="O36" s="20">
        <f t="shared" si="27"/>
        <v>0</v>
      </c>
      <c r="P36" s="20"/>
      <c r="Q36" s="20">
        <v>0</v>
      </c>
      <c r="R36" s="35"/>
      <c r="S36" s="38"/>
      <c r="T36" s="40"/>
      <c r="U36" s="47"/>
      <c r="V36" s="38"/>
      <c r="W36" s="38">
        <v>39110</v>
      </c>
      <c r="X36" s="40"/>
      <c r="Y36" s="38"/>
      <c r="Z36" s="38"/>
      <c r="AA36" s="40"/>
      <c r="AB36" s="54">
        <v>66202</v>
      </c>
      <c r="AC36" s="54">
        <v>66202</v>
      </c>
      <c r="AD36" s="54"/>
      <c r="AE36" s="54"/>
      <c r="AF36" s="20">
        <f t="shared" si="19"/>
        <v>0</v>
      </c>
      <c r="AG36" s="56"/>
      <c r="AH36" s="56"/>
      <c r="AI36" s="56"/>
      <c r="AJ36" s="56">
        <v>39290</v>
      </c>
      <c r="AK36" s="20">
        <f t="shared" si="20"/>
        <v>0</v>
      </c>
      <c r="AL36" s="56"/>
      <c r="AM36" s="56"/>
      <c r="AN36" s="56"/>
      <c r="AO36" s="56">
        <v>9900</v>
      </c>
      <c r="AP36" s="56">
        <v>9900</v>
      </c>
      <c r="AQ36" s="20">
        <f t="shared" si="21"/>
        <v>0</v>
      </c>
      <c r="AR36" s="56"/>
      <c r="AS36" s="56"/>
      <c r="AT36" s="40"/>
      <c r="AU36" s="20">
        <f t="shared" si="22"/>
        <v>0</v>
      </c>
      <c r="AV36" s="56"/>
      <c r="AW36" s="56"/>
      <c r="AX36" s="40"/>
      <c r="AY36" s="20">
        <f t="shared" si="23"/>
        <v>0</v>
      </c>
      <c r="AZ36" s="56"/>
      <c r="BA36" s="56"/>
      <c r="BB36" s="40"/>
      <c r="BC36" s="20">
        <f t="shared" si="24"/>
        <v>0</v>
      </c>
      <c r="BD36" s="56"/>
      <c r="BE36" s="56"/>
      <c r="BF36" s="40"/>
      <c r="BG36" s="20">
        <f t="shared" si="25"/>
        <v>0</v>
      </c>
      <c r="BH36" s="56"/>
      <c r="BI36" s="56"/>
      <c r="BJ36" s="40"/>
      <c r="BK36" s="20">
        <f t="shared" si="26"/>
        <v>0</v>
      </c>
      <c r="BL36" s="56"/>
      <c r="BM36" s="56"/>
      <c r="BN36" s="40"/>
    </row>
    <row r="37" spans="1:66">
      <c r="A37" s="13"/>
      <c r="B37" s="10"/>
      <c r="C37" s="12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35"/>
      <c r="S37" s="38"/>
      <c r="T37" s="40"/>
      <c r="U37" s="47"/>
      <c r="V37" s="38"/>
      <c r="W37" s="38"/>
      <c r="X37" s="40"/>
      <c r="Y37" s="38"/>
      <c r="Z37" s="38"/>
      <c r="AA37" s="40"/>
      <c r="AB37" s="54"/>
      <c r="AC37" s="54"/>
      <c r="AD37" s="54"/>
      <c r="AE37" s="54"/>
      <c r="AF37" s="56"/>
      <c r="AG37" s="56"/>
      <c r="AH37" s="56"/>
      <c r="AI37" s="56"/>
      <c r="AJ37" s="56"/>
      <c r="AK37" s="56"/>
      <c r="AL37" s="56"/>
      <c r="AM37" s="56"/>
      <c r="AN37" s="56"/>
      <c r="AO37" s="59"/>
      <c r="AP37" s="59"/>
      <c r="AQ37" s="56"/>
      <c r="AR37" s="56"/>
      <c r="AS37" s="56"/>
      <c r="AT37" s="40"/>
      <c r="AU37" s="56"/>
      <c r="AV37" s="56"/>
      <c r="AW37" s="56"/>
      <c r="AX37" s="40"/>
      <c r="AY37" s="56"/>
      <c r="AZ37" s="56"/>
      <c r="BA37" s="56"/>
      <c r="BB37" s="40"/>
      <c r="BC37" s="56"/>
      <c r="BD37" s="56"/>
      <c r="BE37" s="56"/>
      <c r="BF37" s="40"/>
      <c r="BG37" s="56"/>
      <c r="BH37" s="56"/>
      <c r="BI37" s="56"/>
      <c r="BJ37" s="40"/>
      <c r="BK37" s="56"/>
      <c r="BL37" s="56"/>
      <c r="BM37" s="56"/>
      <c r="BN37" s="40"/>
    </row>
    <row r="38" ht="15.75" spans="1:66">
      <c r="A38" s="16" t="s">
        <v>361</v>
      </c>
      <c r="B38" s="10"/>
      <c r="C38" s="12"/>
      <c r="D38" s="20"/>
      <c r="E38" s="20">
        <v>96628</v>
      </c>
      <c r="F38" s="20"/>
      <c r="G38" s="20">
        <v>96628</v>
      </c>
      <c r="H38" s="20"/>
      <c r="I38" s="20"/>
      <c r="J38" s="20"/>
      <c r="K38" s="20"/>
      <c r="L38" s="20"/>
      <c r="M38" s="20"/>
      <c r="N38" s="20"/>
      <c r="O38" s="20">
        <v>96628</v>
      </c>
      <c r="P38" s="20"/>
      <c r="Q38" s="20">
        <v>96628</v>
      </c>
      <c r="R38" s="35"/>
      <c r="S38" s="38"/>
      <c r="T38" s="40"/>
      <c r="U38" s="47"/>
      <c r="V38" s="38"/>
      <c r="W38" s="38"/>
      <c r="X38" s="40"/>
      <c r="Y38" s="38"/>
      <c r="Z38" s="38"/>
      <c r="AA38" s="40"/>
      <c r="AB38" s="54"/>
      <c r="AC38" s="54"/>
      <c r="AD38" s="54"/>
      <c r="AE38" s="54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40"/>
      <c r="AU38" s="20">
        <f t="shared" si="22"/>
        <v>63372.88</v>
      </c>
      <c r="AV38" s="56"/>
      <c r="AW38" s="56">
        <v>63372.88</v>
      </c>
      <c r="AX38" s="40"/>
      <c r="AY38" s="20">
        <f>AZ38+BA38</f>
        <v>63372.88</v>
      </c>
      <c r="AZ38" s="56"/>
      <c r="BA38" s="56">
        <v>63372.88</v>
      </c>
      <c r="BB38" s="40"/>
      <c r="BC38" s="20">
        <f>BD38+BE38</f>
        <v>0</v>
      </c>
      <c r="BD38" s="56"/>
      <c r="BE38" s="56"/>
      <c r="BF38" s="40"/>
      <c r="BG38" s="20">
        <f>BH38+BI38</f>
        <v>0</v>
      </c>
      <c r="BH38" s="56"/>
      <c r="BI38" s="56"/>
      <c r="BJ38" s="40"/>
      <c r="BK38" s="20">
        <f>BL38+BM38</f>
        <v>0</v>
      </c>
      <c r="BL38" s="56"/>
      <c r="BM38" s="56"/>
      <c r="BN38" s="40"/>
    </row>
    <row r="39" hidden="1" spans="1:66">
      <c r="A39" s="13" t="s">
        <v>362</v>
      </c>
      <c r="B39" s="10"/>
      <c r="C39" s="12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35"/>
      <c r="S39" s="38"/>
      <c r="T39" s="40"/>
      <c r="U39" s="47"/>
      <c r="V39" s="38"/>
      <c r="W39" s="38"/>
      <c r="X39" s="40"/>
      <c r="Y39" s="38"/>
      <c r="Z39" s="38"/>
      <c r="AA39" s="40"/>
      <c r="AB39" s="54"/>
      <c r="AC39" s="54"/>
      <c r="AD39" s="54"/>
      <c r="AE39" s="54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40"/>
      <c r="AU39" s="56"/>
      <c r="AV39" s="56"/>
      <c r="AW39" s="56"/>
      <c r="AX39" s="40"/>
      <c r="AY39" s="56"/>
      <c r="AZ39" s="56"/>
      <c r="BA39" s="56"/>
      <c r="BB39" s="40"/>
      <c r="BC39" s="56"/>
      <c r="BD39" s="56"/>
      <c r="BE39" s="56"/>
      <c r="BF39" s="40"/>
      <c r="BG39" s="56"/>
      <c r="BH39" s="56"/>
      <c r="BI39" s="56"/>
      <c r="BJ39" s="40"/>
      <c r="BK39" s="56"/>
      <c r="BL39" s="56"/>
      <c r="BM39" s="56"/>
      <c r="BN39" s="40"/>
    </row>
    <row r="40" ht="15.75" spans="1:66">
      <c r="A40" s="16" t="s">
        <v>363</v>
      </c>
      <c r="B40" s="10"/>
      <c r="C40" s="12"/>
      <c r="D40" s="20">
        <f>D11+D26+D38+D36</f>
        <v>2912641.7</v>
      </c>
      <c r="E40" s="20">
        <f t="shared" ref="E40:M40" si="29">E11+E26+E38</f>
        <v>3138112.70556</v>
      </c>
      <c r="F40" s="20">
        <f t="shared" si="29"/>
        <v>1011561.09</v>
      </c>
      <c r="G40" s="20">
        <f t="shared" si="29"/>
        <v>2126551.62</v>
      </c>
      <c r="H40" s="20">
        <f t="shared" si="29"/>
        <v>551834.74</v>
      </c>
      <c r="I40" s="20">
        <f t="shared" si="29"/>
        <v>0</v>
      </c>
      <c r="J40" s="20">
        <f t="shared" si="29"/>
        <v>0</v>
      </c>
      <c r="K40" s="20">
        <f t="shared" si="29"/>
        <v>1833684.98</v>
      </c>
      <c r="L40" s="20">
        <f t="shared" si="29"/>
        <v>0</v>
      </c>
      <c r="M40" s="20">
        <f t="shared" si="29"/>
        <v>0</v>
      </c>
      <c r="N40" s="20"/>
      <c r="O40" s="20">
        <f>O11+O26+O38</f>
        <v>2566328</v>
      </c>
      <c r="P40" s="20">
        <f>P11+P26+P38</f>
        <v>644700</v>
      </c>
      <c r="Q40" s="20">
        <f>Q11+Q26+Q38</f>
        <v>1921628</v>
      </c>
      <c r="R40" s="20" t="e">
        <f>R11+R26+R38</f>
        <v>#VALUE!</v>
      </c>
      <c r="S40" s="20">
        <f>S11+S26+S38</f>
        <v>1666814.11</v>
      </c>
      <c r="T40" s="40"/>
      <c r="U40" s="47"/>
      <c r="V40" s="38"/>
      <c r="W40" s="38"/>
      <c r="X40" s="20">
        <f t="shared" ref="X40:AH40" si="30">X11+X26+X38</f>
        <v>2996600</v>
      </c>
      <c r="Y40" s="20">
        <f t="shared" si="30"/>
        <v>1089200</v>
      </c>
      <c r="Z40" s="20">
        <f t="shared" si="30"/>
        <v>1907400</v>
      </c>
      <c r="AA40" s="20" t="e">
        <f t="shared" si="30"/>
        <v>#VALUE!</v>
      </c>
      <c r="AB40" s="20">
        <f t="shared" si="30"/>
        <v>1983934.89</v>
      </c>
      <c r="AC40" s="20">
        <f t="shared" si="30"/>
        <v>2489638.764</v>
      </c>
      <c r="AD40" s="20">
        <f t="shared" si="30"/>
        <v>54034.11</v>
      </c>
      <c r="AE40" s="20">
        <f t="shared" si="30"/>
        <v>2522094.51</v>
      </c>
      <c r="AF40" s="20">
        <f t="shared" si="30"/>
        <v>3343200</v>
      </c>
      <c r="AG40" s="20">
        <f t="shared" si="30"/>
        <v>1117400</v>
      </c>
      <c r="AH40" s="20">
        <f t="shared" si="30"/>
        <v>2225800</v>
      </c>
      <c r="AI40" s="56"/>
      <c r="AJ40" s="20">
        <f t="shared" ref="AJ40:AS40" si="31">AJ11+AJ26+AJ38</f>
        <v>2906529.08</v>
      </c>
      <c r="AK40" s="20">
        <f t="shared" si="31"/>
        <v>3581000</v>
      </c>
      <c r="AL40" s="20">
        <f t="shared" si="31"/>
        <v>1081000</v>
      </c>
      <c r="AM40" s="20">
        <f t="shared" si="31"/>
        <v>2500000</v>
      </c>
      <c r="AN40" s="20">
        <f t="shared" si="31"/>
        <v>0</v>
      </c>
      <c r="AO40" s="20">
        <f t="shared" si="31"/>
        <v>2423470.21</v>
      </c>
      <c r="AP40" s="20">
        <f t="shared" si="31"/>
        <v>3023401.76</v>
      </c>
      <c r="AQ40" s="20">
        <f t="shared" si="31"/>
        <v>3719600</v>
      </c>
      <c r="AR40" s="20">
        <f t="shared" si="31"/>
        <v>1071900</v>
      </c>
      <c r="AS40" s="20">
        <f t="shared" si="31"/>
        <v>2647700</v>
      </c>
      <c r="AT40" s="40"/>
      <c r="AU40" s="20">
        <f>AU11+AU26+AU38</f>
        <v>3923872.88</v>
      </c>
      <c r="AV40" s="20">
        <f>AV11+AV26+AV38</f>
        <v>1282500</v>
      </c>
      <c r="AW40" s="20">
        <f>AW11+AW26+AW38</f>
        <v>2641372.88</v>
      </c>
      <c r="AX40" s="40"/>
      <c r="AY40" s="20">
        <f>AY11+AY26+AY38</f>
        <v>4024172.88</v>
      </c>
      <c r="AZ40" s="20">
        <f>AZ11+AZ26+AZ38</f>
        <v>1205700</v>
      </c>
      <c r="BA40" s="20">
        <f>BA11+BA26+BA38</f>
        <v>2818472.88</v>
      </c>
      <c r="BB40" s="40"/>
      <c r="BC40" s="20">
        <f>BC11+BC26+BC38</f>
        <v>4579700</v>
      </c>
      <c r="BD40" s="20">
        <f>BD11+BD26+BD38</f>
        <v>1223100</v>
      </c>
      <c r="BE40" s="20">
        <f>BE11+BE26+BE38</f>
        <v>3356600</v>
      </c>
      <c r="BF40" s="40"/>
      <c r="BG40" s="20">
        <f>BG11+BG26+BG38</f>
        <v>3841200</v>
      </c>
      <c r="BH40" s="20">
        <f>BH11+BH26+BH38</f>
        <v>1087900</v>
      </c>
      <c r="BI40" s="20">
        <f>BI11+BI26+BI38</f>
        <v>2753300</v>
      </c>
      <c r="BJ40" s="40"/>
      <c r="BK40" s="20">
        <f>BK11+BK26+BK38</f>
        <v>4207700</v>
      </c>
      <c r="BL40" s="20">
        <f>BL11+BL26+BL38</f>
        <v>1053300</v>
      </c>
      <c r="BM40" s="20">
        <f>BM11+BM26+BM38</f>
        <v>3154400</v>
      </c>
      <c r="BN40" s="40"/>
    </row>
    <row r="41" ht="15.75" spans="1:66">
      <c r="A41" s="16" t="s">
        <v>364</v>
      </c>
      <c r="B41" s="10"/>
      <c r="C41" s="12"/>
      <c r="D41" s="25" t="e">
        <f>D6*#REF!*12+D7*#REF!*12</f>
        <v>#REF!</v>
      </c>
      <c r="E41" s="25">
        <f>F41+G41</f>
        <v>208320</v>
      </c>
      <c r="F41" s="25">
        <v>0</v>
      </c>
      <c r="G41" s="25">
        <f>E6*R6*12+E7*R7*12</f>
        <v>208320</v>
      </c>
      <c r="H41" s="25"/>
      <c r="I41" s="25"/>
      <c r="J41" s="25"/>
      <c r="K41" s="25"/>
      <c r="L41" s="25"/>
      <c r="M41" s="25"/>
      <c r="N41" s="20"/>
      <c r="O41" s="20">
        <f>P41+Q41</f>
        <v>236200</v>
      </c>
      <c r="P41" s="20"/>
      <c r="Q41" s="20">
        <f>O6*T6*12+O7*T7*12+40</f>
        <v>236200</v>
      </c>
      <c r="R41" s="46"/>
      <c r="S41" s="38">
        <v>99490.56</v>
      </c>
      <c r="T41" s="40"/>
      <c r="U41" s="47"/>
      <c r="V41" s="38"/>
      <c r="W41" s="38"/>
      <c r="X41" s="20">
        <f>Y41+Z41</f>
        <v>298100</v>
      </c>
      <c r="Y41" s="38"/>
      <c r="Z41" s="38">
        <f>X6*AA6*12+X7*AA7*12+20</f>
        <v>298100</v>
      </c>
      <c r="AA41" s="38">
        <f>Y6*AB6*12+Y7*AB7*12+20</f>
        <v>20</v>
      </c>
      <c r="AB41" s="38">
        <v>124638.44</v>
      </c>
      <c r="AC41" s="54">
        <f>AB41/9*12</f>
        <v>166184.586666667</v>
      </c>
      <c r="AD41" s="38"/>
      <c r="AE41" s="38">
        <v>164332.62</v>
      </c>
      <c r="AF41" s="20">
        <f>AG41+AH41</f>
        <v>232200</v>
      </c>
      <c r="AG41" s="56"/>
      <c r="AH41" s="38">
        <f>AF6*AI6*10+AF7*AI7*10</f>
        <v>232200</v>
      </c>
      <c r="AI41" s="56"/>
      <c r="AJ41" s="56"/>
      <c r="AK41" s="20">
        <f>AL41+AM41</f>
        <v>261500</v>
      </c>
      <c r="AL41" s="56"/>
      <c r="AM41" s="38">
        <f>AK6*AN6*10+AK7*AN7*10+22</f>
        <v>261500</v>
      </c>
      <c r="AN41" s="56"/>
      <c r="AO41" s="56"/>
      <c r="AP41" s="56"/>
      <c r="AQ41" s="20">
        <f>AR41+AS41</f>
        <v>199300</v>
      </c>
      <c r="AR41" s="56"/>
      <c r="AS41" s="38">
        <f>AQ6*AT6*10+AQ7*AT7*10-32</f>
        <v>199300</v>
      </c>
      <c r="AT41" s="40"/>
      <c r="AU41" s="20">
        <f>AV41+AW41</f>
        <v>209500</v>
      </c>
      <c r="AV41" s="56"/>
      <c r="AW41" s="38">
        <f>AU6*AX6*10+AU7*AX7*10-2</f>
        <v>209500</v>
      </c>
      <c r="AX41" s="40"/>
      <c r="AY41" s="20">
        <f>AZ41+BA41</f>
        <v>145200</v>
      </c>
      <c r="AZ41" s="56"/>
      <c r="BA41" s="38">
        <f>AY6*BB6*10+AY7*BB7*10+24</f>
        <v>145200</v>
      </c>
      <c r="BB41" s="40"/>
      <c r="BC41" s="20">
        <f>BD41+BE41</f>
        <v>231900</v>
      </c>
      <c r="BD41" s="56"/>
      <c r="BE41" s="38">
        <f>BC6*BF6*10+BC7*BF7*10-20</f>
        <v>231900</v>
      </c>
      <c r="BF41" s="40"/>
      <c r="BG41" s="20">
        <f>BH41+BI41</f>
        <v>200900</v>
      </c>
      <c r="BH41" s="56"/>
      <c r="BI41" s="38">
        <f>BG6*BJ6*10+BG7*BJ7*10-40</f>
        <v>200900</v>
      </c>
      <c r="BJ41" s="40"/>
      <c r="BK41" s="20">
        <f>BL41+BM41</f>
        <v>86800</v>
      </c>
      <c r="BL41" s="56"/>
      <c r="BM41" s="38">
        <f>BK6*BN6*10+BK7*BN7*10</f>
        <v>86800</v>
      </c>
      <c r="BN41" s="40"/>
    </row>
    <row r="42" ht="78" spans="1:66">
      <c r="A42" s="16" t="s">
        <v>365</v>
      </c>
      <c r="B42" s="10"/>
      <c r="C42" s="12"/>
      <c r="D42" s="20" t="e">
        <f>D40-D41</f>
        <v>#REF!</v>
      </c>
      <c r="E42" s="20">
        <f>E40-E41-E38</f>
        <v>2833164.70556</v>
      </c>
      <c r="F42" s="20">
        <f>F40-F41-F38</f>
        <v>1011561.09</v>
      </c>
      <c r="G42" s="20">
        <f>G40-G41-G38</f>
        <v>1821603.62</v>
      </c>
      <c r="H42" s="20">
        <f t="shared" ref="H42:M42" si="32">H40-H41-H38</f>
        <v>551834.74</v>
      </c>
      <c r="I42" s="20">
        <f t="shared" si="32"/>
        <v>0</v>
      </c>
      <c r="J42" s="20">
        <f t="shared" si="32"/>
        <v>0</v>
      </c>
      <c r="K42" s="20">
        <f t="shared" si="32"/>
        <v>1833684.98</v>
      </c>
      <c r="L42" s="20">
        <f t="shared" si="32"/>
        <v>0</v>
      </c>
      <c r="M42" s="20">
        <f t="shared" si="32"/>
        <v>0</v>
      </c>
      <c r="N42" s="20"/>
      <c r="O42" s="20">
        <f>O40-O41-O38</f>
        <v>2233500</v>
      </c>
      <c r="P42" s="20">
        <f>P40-P41-P38</f>
        <v>644700</v>
      </c>
      <c r="Q42" s="20">
        <f>Q40-Q41-Q38</f>
        <v>1588800</v>
      </c>
      <c r="R42" s="35" t="s">
        <v>366</v>
      </c>
      <c r="S42" s="20"/>
      <c r="T42" s="50" t="s">
        <v>366</v>
      </c>
      <c r="U42" s="51"/>
      <c r="V42" s="52"/>
      <c r="W42" s="52"/>
      <c r="X42" s="20">
        <f>X40-X41-X38</f>
        <v>2698500</v>
      </c>
      <c r="Y42" s="20">
        <f>Y40-Y41-Y38</f>
        <v>1089200</v>
      </c>
      <c r="Z42" s="20">
        <f>Z40-Z41-Z38</f>
        <v>1609300</v>
      </c>
      <c r="AA42" s="50" t="s">
        <v>366</v>
      </c>
      <c r="AB42" s="54"/>
      <c r="AC42" s="54"/>
      <c r="AD42" s="54"/>
      <c r="AE42" s="20">
        <f t="shared" ref="AE42:AS42" si="33">AE40-AE41-AE38</f>
        <v>2357761.89</v>
      </c>
      <c r="AF42" s="20">
        <f t="shared" si="33"/>
        <v>3111000</v>
      </c>
      <c r="AG42" s="20">
        <f t="shared" si="33"/>
        <v>1117400</v>
      </c>
      <c r="AH42" s="20">
        <f t="shared" si="33"/>
        <v>1993600</v>
      </c>
      <c r="AI42" s="20">
        <f t="shared" si="33"/>
        <v>0</v>
      </c>
      <c r="AJ42" s="20">
        <f t="shared" si="33"/>
        <v>2906529.08</v>
      </c>
      <c r="AK42" s="20">
        <f t="shared" si="33"/>
        <v>3319500</v>
      </c>
      <c r="AL42" s="20">
        <f t="shared" si="33"/>
        <v>1081000</v>
      </c>
      <c r="AM42" s="20">
        <f t="shared" si="33"/>
        <v>2238500</v>
      </c>
      <c r="AN42" s="20">
        <f t="shared" si="33"/>
        <v>0</v>
      </c>
      <c r="AO42" s="20">
        <f t="shared" si="33"/>
        <v>2423470.21</v>
      </c>
      <c r="AP42" s="20">
        <f t="shared" si="33"/>
        <v>3023401.76</v>
      </c>
      <c r="AQ42" s="20">
        <f t="shared" si="33"/>
        <v>3520300</v>
      </c>
      <c r="AR42" s="20">
        <f t="shared" si="33"/>
        <v>1071900</v>
      </c>
      <c r="AS42" s="20">
        <f t="shared" si="33"/>
        <v>2448400</v>
      </c>
      <c r="AT42" s="40"/>
      <c r="AU42" s="20">
        <f>AU40-AU41-AU38</f>
        <v>3651000</v>
      </c>
      <c r="AV42" s="20">
        <f>AV40-AV41-AV38</f>
        <v>1282500</v>
      </c>
      <c r="AW42" s="20">
        <f>AW40-AW41-AW38</f>
        <v>2368500</v>
      </c>
      <c r="AX42" s="40"/>
      <c r="AY42" s="20">
        <f>AY40-AY41-AY38</f>
        <v>3815600</v>
      </c>
      <c r="AZ42" s="20">
        <f>AZ40-AZ41-AZ38</f>
        <v>1205700</v>
      </c>
      <c r="BA42" s="20">
        <f>BA40-BA41-BA38</f>
        <v>2609900</v>
      </c>
      <c r="BB42" s="40"/>
      <c r="BC42" s="20">
        <f>BC40-BC41-BC38</f>
        <v>4347800</v>
      </c>
      <c r="BD42" s="20">
        <f>BD40-BD41-BD38</f>
        <v>1223100</v>
      </c>
      <c r="BE42" s="20">
        <f>BE40-BE41-BE38</f>
        <v>3124700</v>
      </c>
      <c r="BF42" s="40"/>
      <c r="BG42" s="20">
        <f>BG40-BG41-BG38</f>
        <v>3640300</v>
      </c>
      <c r="BH42" s="20">
        <f>BH40-BH41-BH38</f>
        <v>1087900</v>
      </c>
      <c r="BI42" s="20">
        <f>BI40-BI41-BI38</f>
        <v>2552400</v>
      </c>
      <c r="BJ42" s="40"/>
      <c r="BK42" s="20">
        <f>BK40-BK41-BK38</f>
        <v>4120900</v>
      </c>
      <c r="BL42" s="20">
        <f>BL40-BL41-BL38</f>
        <v>1053300</v>
      </c>
      <c r="BM42" s="20">
        <f>BM40-BM41-BM38</f>
        <v>3067600</v>
      </c>
      <c r="BN42" s="40"/>
    </row>
    <row r="43" ht="22.5" hidden="1" spans="1:18">
      <c r="A43" s="2" t="s">
        <v>367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="1" customFormat="1" hidden="1" spans="1:2">
      <c r="A44" s="27" t="s">
        <v>368</v>
      </c>
      <c r="B44" s="28">
        <v>1588800</v>
      </c>
    </row>
    <row r="45" s="1" customFormat="1" hidden="1" spans="1:2">
      <c r="A45" s="27" t="s">
        <v>369</v>
      </c>
      <c r="B45" s="28">
        <v>0</v>
      </c>
    </row>
    <row r="46" spans="1:4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AQ46" s="60"/>
    </row>
    <row r="47" ht="12.75" customHeight="1" spans="1:65">
      <c r="A47" s="29" t="s">
        <v>370</v>
      </c>
      <c r="B47" s="29"/>
      <c r="C47" s="29"/>
      <c r="D47" s="30"/>
      <c r="E47" s="30"/>
      <c r="F47" s="30"/>
      <c r="G47" s="30"/>
      <c r="H47" s="30"/>
      <c r="I47" s="30"/>
      <c r="J47" s="30"/>
      <c r="K47" s="30" t="s">
        <v>371</v>
      </c>
      <c r="L47" s="30"/>
      <c r="M47" s="30"/>
      <c r="N47" s="30"/>
      <c r="O47" s="30"/>
      <c r="P47" s="30"/>
      <c r="Q47" s="30"/>
      <c r="R47" s="30"/>
      <c r="S47" t="s">
        <v>371</v>
      </c>
      <c r="X47" t="s">
        <v>3</v>
      </c>
      <c r="AF47" s="57" t="s">
        <v>371</v>
      </c>
      <c r="AU47" s="61">
        <f>AV42+AW42</f>
        <v>3651000</v>
      </c>
      <c r="BM47" t="s">
        <v>203</v>
      </c>
    </row>
    <row r="48" spans="1: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65">
      <c r="A49" s="1" t="s">
        <v>372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t="s">
        <v>373</v>
      </c>
      <c r="X49" t="s">
        <v>3</v>
      </c>
      <c r="AF49" t="s">
        <v>374</v>
      </c>
      <c r="BM49" t="s">
        <v>5</v>
      </c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</sheetData>
  <mergeCells count="18">
    <mergeCell ref="B1:R1"/>
    <mergeCell ref="E2:G2"/>
    <mergeCell ref="H2:J2"/>
    <mergeCell ref="K2:M2"/>
    <mergeCell ref="O2:Q2"/>
    <mergeCell ref="X2:Z2"/>
    <mergeCell ref="AF2:AH2"/>
    <mergeCell ref="AK2:AM2"/>
    <mergeCell ref="AQ2:AS2"/>
    <mergeCell ref="AU2:AW2"/>
    <mergeCell ref="AY2:BA2"/>
    <mergeCell ref="BC2:BE2"/>
    <mergeCell ref="BG2:BI2"/>
    <mergeCell ref="BK2:BM2"/>
    <mergeCell ref="A47:C47"/>
    <mergeCell ref="B5:B10"/>
    <mergeCell ref="B34:B35"/>
    <mergeCell ref="C5:C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пфхд</vt:lpstr>
      <vt:lpstr>расчеты</vt:lpstr>
      <vt:lpstr>норм.расчеты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Александровна Огурешникова</dc:creator>
  <cp:lastModifiedBy>user</cp:lastModifiedBy>
  <dcterms:created xsi:type="dcterms:W3CDTF">2020-09-01T06:17:00Z</dcterms:created>
  <cp:lastPrinted>2023-06-30T10:18:00Z</cp:lastPrinted>
  <dcterms:modified xsi:type="dcterms:W3CDTF">2025-03-24T06:36:43Z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7480D1B4455A4FF5A7CA460A9E9D4714_12</vt:lpwstr>
  </property>
  <property fmtid="{D5CDD505-2E9C-101B-9397-08002B2CF9AE}" pid="3" name="KSOProductBuildVer">
    <vt:lpwstr>1049-12.2.0.20326</vt:lpwstr>
  </property>
</Properties>
</file>